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udget" sheetId="1" state="visible" r:id="rId2"/>
  </sheets>
  <definedNames>
    <definedName function="false" hidden="false" localSheetId="0" name="_xlnm.Print_Titles" vbProcedure="false">Budget!$A:$A,Budget!$3:$4</definedName>
    <definedName function="false" hidden="false" localSheetId="0" name="QBCANSUPPORTUPDATE" vbProcedure="false">1</definedName>
    <definedName function="false" hidden="false" localSheetId="0" name="QBCOMPANYFILENAME" vbProcedure="false">"C:\Users\Reggie\Desktop\Ekho Ridge Homeowners 2009.QBW"</definedName>
    <definedName function="false" hidden="false" localSheetId="0" name="QBENDDATE" vbProcedure="false">20131231</definedName>
    <definedName function="false" hidden="false" localSheetId="0" name="QBHEADERSONSCREEN" vbProcedure="false">0</definedName>
    <definedName function="false" hidden="false" localSheetId="0" name="QBMETADATASIZE" vbProcedure="false">5802</definedName>
    <definedName function="false" hidden="false" localSheetId="0" name="QBPRESERVECOLOR" vbProcedure="false">1</definedName>
    <definedName function="false" hidden="false" localSheetId="0" name="QBPRESERVEFONT" vbProcedure="false">1</definedName>
    <definedName function="false" hidden="false" localSheetId="0" name="QBPRESERVEROWHEIGHT" vbProcedure="false">1</definedName>
    <definedName function="false" hidden="false" localSheetId="0" name="QBPRESERVESPACE" vbProcedure="false">1</definedName>
    <definedName function="false" hidden="false" localSheetId="0" name="QBREPORTCOLAXIS" vbProcedure="false">0</definedName>
    <definedName function="false" hidden="false" localSheetId="0" name="QBREPORTCOMPANYID" vbProcedure="false">"7df8d9d7c9ee4f4596edaed4f7936899"</definedName>
    <definedName function="false" hidden="false" localSheetId="0" name="QBREPORTCOMPARECOL_ANNUALBUDGET" vbProcedure="false">0</definedName>
    <definedName function="false" hidden="false" localSheetId="0" name="QBREPORTCOMPARECOL_AVGCOGS" vbProcedure="false">0</definedName>
    <definedName function="false" hidden="false" localSheetId="0" name="QBREPORTCOMPARECOL_AVGPRICE" vbProcedure="false">0</definedName>
    <definedName function="false" hidden="false" localSheetId="0" name="QBREPORTCOMPARECOL_BUDDIFF" vbProcedure="false">0</definedName>
    <definedName function="false" hidden="false" localSheetId="0" name="QBREPORTCOMPARECOL_BUDGET" vbProcedure="false">0</definedName>
    <definedName function="false" hidden="false" localSheetId="0" name="QBREPORTCOMPARECOL_BUDPCT" vbProcedure="false">0</definedName>
    <definedName function="false" hidden="false" localSheetId="0" name="QBREPORTCOMPARECOL_COGS" vbProcedure="false">0</definedName>
    <definedName function="false" hidden="false" localSheetId="0" name="QBREPORTCOMPARECOL_EXCLUDEAMOUNT" vbProcedure="false">0</definedName>
    <definedName function="false" hidden="false" localSheetId="0" name="QBREPORTCOMPARECOL_EXCLUDECURPERIOD" vbProcedure="false">0</definedName>
    <definedName function="false" hidden="false" localSheetId="0" name="QBREPORTCOMPARECOL_FORECAST" vbProcedure="false">0</definedName>
    <definedName function="false" hidden="false" localSheetId="0" name="QBREPORTCOMPARECOL_GROSSMARGIN" vbProcedure="false">0</definedName>
    <definedName function="false" hidden="false" localSheetId="0" name="QBREPORTCOMPARECOL_GROSSMARGINPCT" vbProcedure="false">0</definedName>
    <definedName function="false" hidden="false" localSheetId="0" name="QBREPORTCOMPARECOL_HOURS" vbProcedure="false">0</definedName>
    <definedName function="false" hidden="false" localSheetId="0" name="QBREPORTCOMPARECOL_PCTCOL" vbProcedure="false">0</definedName>
    <definedName function="false" hidden="false" localSheetId="0" name="QBREPORTCOMPARECOL_PCTEXPENSE" vbProcedure="false">0</definedName>
    <definedName function="false" hidden="false" localSheetId="0" name="QBREPORTCOMPARECOL_PCTINCOME" vbProcedure="false">0</definedName>
    <definedName function="false" hidden="false" localSheetId="0" name="QBREPORTCOMPARECOL_PCTOFSALES" vbProcedure="false">0</definedName>
    <definedName function="false" hidden="false" localSheetId="0" name="QBREPORTCOMPARECOL_PCTROW" vbProcedure="false">0</definedName>
    <definedName function="false" hidden="false" localSheetId="0" name="QBREPORTCOMPARECOL_PPDIFF" vbProcedure="false">0</definedName>
    <definedName function="false" hidden="false" localSheetId="0" name="QBREPORTCOMPARECOL_PPPCT" vbProcedure="false">0</definedName>
    <definedName function="false" hidden="false" localSheetId="0" name="QBREPORTCOMPARECOL_PREVPERIOD" vbProcedure="false">0</definedName>
    <definedName function="false" hidden="false" localSheetId="0" name="QBREPORTCOMPARECOL_PREVYEAR" vbProcedure="false">0</definedName>
    <definedName function="false" hidden="false" localSheetId="0" name="QBREPORTCOMPARECOL_PYDIFF" vbProcedure="false">0</definedName>
    <definedName function="false" hidden="false" localSheetId="0" name="QBREPORTCOMPARECOL_PYPCT" vbProcedure="false">0</definedName>
    <definedName function="false" hidden="false" localSheetId="0" name="QBREPORTCOMPARECOL_QTY" vbProcedure="false">0</definedName>
    <definedName function="false" hidden="false" localSheetId="0" name="QBREPORTCOMPARECOL_RATE" vbProcedure="false">0</definedName>
    <definedName function="false" hidden="false" localSheetId="0" name="QBREPORTCOMPARECOL_TRIPBILLEDMILES" vbProcedure="false">0</definedName>
    <definedName function="false" hidden="false" localSheetId="0" name="QBREPORTCOMPARECOL_TRIPBILLINGAMOUNT" vbProcedure="false">0</definedName>
    <definedName function="false" hidden="false" localSheetId="0" name="QBREPORTCOMPARECOL_TRIPMILES" vbProcedure="false">0</definedName>
    <definedName function="false" hidden="false" localSheetId="0" name="QBREPORTCOMPARECOL_TRIPNOTBILLABLEMILES" vbProcedure="false">0</definedName>
    <definedName function="false" hidden="false" localSheetId="0" name="QBREPORTCOMPARECOL_TRIPTAXDEDUCTIBLEAMOUNT" vbProcedure="false">0</definedName>
    <definedName function="false" hidden="false" localSheetId="0" name="QBREPORTCOMPARECOL_TRIPUNBILLEDMILES" vbProcedure="false">0</definedName>
    <definedName function="false" hidden="false" localSheetId="0" name="QBREPORTCOMPARECOL_YTD" vbProcedure="false">0</definedName>
    <definedName function="false" hidden="false" localSheetId="0" name="QBREPORTCOMPARECOL_YTDBUDGET" vbProcedure="false">0</definedName>
    <definedName function="false" hidden="false" localSheetId="0" name="QBREPORTCOMPARECOL_YTDPCT" vbProcedure="false">0</definedName>
    <definedName function="false" hidden="false" localSheetId="0" name="QBREPORTROWAXIS" vbProcedure="false">12</definedName>
    <definedName function="false" hidden="false" localSheetId="0" name="QBREPORTSUBCOLAXIS" vbProcedure="false">23</definedName>
    <definedName function="false" hidden="false" localSheetId="0" name="QBREPORTTYPE" vbProcedure="false">27</definedName>
    <definedName function="false" hidden="false" localSheetId="0" name="QBROWHEADERS" vbProcedure="false">2</definedName>
    <definedName function="false" hidden="false" localSheetId="0" name="QBSTARTDATE" vbProcedure="false">20130101</definedName>
    <definedName function="false" hidden="false" localSheetId="0" name="QB_COLUMN_290" vbProcedure="false">budget #REF!</definedName>
    <definedName function="false" hidden="false" localSheetId="0" name="QB_COLUMN_57200" vbProcedure="false">budget #REF!</definedName>
    <definedName function="false" hidden="false" localSheetId="0" name="QB_COLUMN_58210" vbProcedure="false">budget #REF!</definedName>
    <definedName function="false" hidden="false" localSheetId="0" name="QB_DATA_0" vbProcedure="false">budget #REF!,budget #REF!,budget #REF!,budget #REF!,budget #REF!,budget #REF!,budget #REF!,Budget!$13:$13,Budget!$14:$14,Budget!$41:$41,budget #REF!,Budget!$15:$15,Budget!$17:$17,Budget!$18:$18,Budget!$19:$19,Budget!$23:$23</definedName>
    <definedName function="false" hidden="false" localSheetId="0" name="QB_DATA_1" vbProcedure="false">budget #REF!,Budget!$24:$24,Budget!$25:$25,Budget!$26:$26,Budget!$27:$27,Budget!$28:$28,budget #REF!,budget #REF!</definedName>
    <definedName function="false" hidden="false" localSheetId="0" name="QB_FORMULA_0" vbProcedure="false">Budget!$F$37,Budget!$F$36</definedName>
    <definedName function="false" hidden="false" localSheetId="0" name="QB_ROW_13210" vbProcedure="false">Budget!$A$18</definedName>
    <definedName function="false" hidden="false" localSheetId="0" name="QB_ROW_14210" vbProcedure="false">budget #REF!</definedName>
    <definedName function="false" hidden="false" localSheetId="0" name="QB_ROW_2210" vbProcedure="false">budget #REF!</definedName>
    <definedName function="false" hidden="false" localSheetId="0" name="QB_ROW_25301" vbProcedure="false">budget #REF!</definedName>
    <definedName function="false" hidden="false" localSheetId="0" name="QB_ROW_26210" vbProcedure="false">budget #REF!</definedName>
    <definedName function="false" hidden="false" localSheetId="0" name="QB_ROW_28210" vbProcedure="false">Budget!$A$41</definedName>
    <definedName function="false" hidden="false" localSheetId="0" name="QB_ROW_30210" vbProcedure="false">Budget!$A$19</definedName>
    <definedName function="false" hidden="false" localSheetId="0" name="QB_ROW_31210" vbProcedure="false">Budget!$A$26</definedName>
    <definedName function="false" hidden="false" localSheetId="0" name="QB_ROW_3210" vbProcedure="false">budget #REF!</definedName>
    <definedName function="false" hidden="false" localSheetId="0" name="QB_ROW_32210" vbProcedure="false">Budget!$A$28</definedName>
    <definedName function="false" hidden="false" localSheetId="0" name="QB_ROW_33210" vbProcedure="false">Budget!$A$24</definedName>
    <definedName function="false" hidden="false" localSheetId="0" name="QB_ROW_34210" vbProcedure="false">Budget!$A$15</definedName>
    <definedName function="false" hidden="false" localSheetId="0" name="QB_ROW_38210" vbProcedure="false">Budget!$A$13</definedName>
    <definedName function="false" hidden="false" localSheetId="0" name="QB_ROW_39210" vbProcedure="false">Budget!$A$25</definedName>
    <definedName function="false" hidden="false" localSheetId="0" name="QB_ROW_40210" vbProcedure="false">budget #REF!</definedName>
    <definedName function="false" hidden="false" localSheetId="0" name="QB_ROW_4210" vbProcedure="false">budget #REF!</definedName>
    <definedName function="false" hidden="false" localSheetId="0" name="QB_ROW_45210" vbProcedure="false">Budget!$A$14</definedName>
    <definedName function="false" hidden="false" localSheetId="0" name="QB_ROW_48210" vbProcedure="false">budget #REF!</definedName>
    <definedName function="false" hidden="false" localSheetId="0" name="QB_ROW_50210" vbProcedure="false">Budget!$A$23</definedName>
    <definedName function="false" hidden="false" localSheetId="0" name="QB_ROW_54210" vbProcedure="false">budget #REF!</definedName>
    <definedName function="false" hidden="false" localSheetId="0" name="QB_ROW_55210" vbProcedure="false">budget #REF!</definedName>
    <definedName function="false" hidden="false" localSheetId="0" name="QB_ROW_57210" vbProcedure="false">Budget!$A$17</definedName>
    <definedName function="false" hidden="false" localSheetId="0" name="QB_ROW_64210" vbProcedure="false">budget #REF!</definedName>
    <definedName function="false" hidden="false" localSheetId="0" name="QB_ROW_66210" vbProcedure="false">Budget!$A$27</definedName>
    <definedName function="false" hidden="false" localSheetId="0" name="QB_ROW_7210" vbProcedure="false">budget #REF!</definedName>
    <definedName function="false" hidden="false" localSheetId="0" name="_xlnm.Print_Titles" vbProcedure="false">Budget!$A:$A,Budget!$3:$4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KAP</author>
  </authors>
  <commentList>
    <comment ref="I42" authorId="0">
      <text>
        <r>
          <rPr>
            <sz val="11"/>
            <color rgb="FF000000"/>
            <rFont val="Calibri"/>
            <family val="2"/>
          </rPr>
          <t xml:space="preserve">No idea what this breakdown is, since our pricing was whole dollars</t>
        </r>
      </text>
    </comment>
    <comment ref="U7" authorId="0">
      <text>
        <r>
          <rPr>
            <sz val="11"/>
            <color rgb="FF000000"/>
            <rFont val="Calibri"/>
            <family val="2"/>
          </rPr>
          <t xml:space="preserve">A couple of units had recently-updated smoke alarms and were allowed to opt out</t>
        </r>
      </text>
    </comment>
    <comment ref="X24" authorId="0">
      <text>
        <r>
          <rPr>
            <sz val="11"/>
            <color rgb="FF000000"/>
            <rFont val="Calibri"/>
            <family val="2"/>
          </rPr>
          <t xml:space="preserve">Note: set this after-the-fact, since Reggie hadn’t done a FY2018 budget estimate and this was mostly already spent when I took over</t>
        </r>
      </text>
    </comment>
    <comment ref="Y7" authorId="0">
      <text>
        <r>
          <rPr>
            <sz val="11"/>
            <color rgb="FF000000"/>
            <rFont val="Calibri"/>
            <family val="2"/>
          </rPr>
          <t xml:space="preserve">One installment of the FY17 assessment received late</t>
        </r>
      </text>
    </comment>
    <comment ref="AE25" authorId="0">
      <text>
        <r>
          <rPr>
            <sz val="11"/>
            <color rgb="FF000000"/>
            <rFont val="Calibri"/>
            <family val="2"/>
          </rPr>
          <t xml:space="preserve">https://wcfcourier.com/news/local/govt-and-politics/waterloo-tax-rate-falls-cedar-falls-up/article_e3020e0c-ad30-5a49-97ec-a6ebe3bc9b5b.html
</t>
        </r>
      </text>
    </comment>
    <comment ref="AE28" authorId="0">
      <text>
        <r>
          <rPr>
            <sz val="11"/>
            <color rgb="FF000000"/>
            <rFont val="Calibri"/>
            <family val="2"/>
          </rPr>
          <t xml:space="preserve">https://wcfcourier.com/news/local/govt-and-politics/waterloo-water-sewer-bills-are-best-in-state/article_4c2390b9-f470-5a0a-b2e1-490f87075a27.html
https://wcfcourier.com/news/local/govt-and-politics/waterloo-adopts-percent-water-rate-hike/article_b7b24995-e4ad-5b09-af4b-c24eca4f813b.html
</t>
        </r>
      </text>
    </comment>
  </commentList>
</comments>
</file>

<file path=xl/sharedStrings.xml><?xml version="1.0" encoding="utf-8"?>
<sst xmlns="http://schemas.openxmlformats.org/spreadsheetml/2006/main" count="150" uniqueCount="127">
  <si>
    <t xml:space="preserve">EKHO RIDGE HOMEOWNERS CORP. MASTER BUDGET</t>
  </si>
  <si>
    <t xml:space="preserve">FY13</t>
  </si>
  <si>
    <t xml:space="preserve">FY14</t>
  </si>
  <si>
    <t xml:space="preserve">FY15</t>
  </si>
  <si>
    <t xml:space="preserve">FY16</t>
  </si>
  <si>
    <t xml:space="preserve">FY17</t>
  </si>
  <si>
    <t xml:space="preserve">FY18</t>
  </si>
  <si>
    <t xml:space="preserve">FY19</t>
  </si>
  <si>
    <t xml:space="preserve">Category</t>
  </si>
  <si>
    <t xml:space="preserve">Company</t>
  </si>
  <si>
    <t xml:space="preserve">Comments</t>
  </si>
  <si>
    <t xml:space="preserve">Budget</t>
  </si>
  <si>
    <t xml:space="preserve">Actual</t>
  </si>
  <si>
    <t xml:space="preserve">Comment</t>
  </si>
  <si>
    <t xml:space="preserve">YTD</t>
  </si>
  <si>
    <t xml:space="preserve">Remaining</t>
  </si>
  <si>
    <t xml:space="preserve">Income</t>
  </si>
  <si>
    <t xml:space="preserve">Membership Dues</t>
  </si>
  <si>
    <t xml:space="preserve">Special Assessment</t>
  </si>
  <si>
    <t xml:space="preserve">Dues changed +$30 (to $165/mo) 10-1, following vote on land purchase</t>
  </si>
  <si>
    <t xml:space="preserve">Pond and Fire Alarms</t>
  </si>
  <si>
    <t xml:space="preserve">Interest Earned</t>
  </si>
  <si>
    <t xml:space="preserve">Projects used from reserve</t>
  </si>
  <si>
    <t xml:space="preserve">Projects used from tree</t>
  </si>
  <si>
    <t xml:space="preserve">8 trees lost, change to injected EAB treatment</t>
  </si>
  <si>
    <t xml:space="preserve">Association Related Expenses/Revenue</t>
  </si>
  <si>
    <t xml:space="preserve">Accounting</t>
  </si>
  <si>
    <t xml:space="preserve">Tax return filing</t>
  </si>
  <si>
    <t xml:space="preserve">Same as 2014</t>
  </si>
  <si>
    <t xml:space="preserve">Nation Wide Insurance</t>
  </si>
  <si>
    <t xml:space="preserve">Sinnott Agency</t>
  </si>
  <si>
    <t xml:space="preserve">Exterior insurance, liability</t>
  </si>
  <si>
    <t xml:space="preserve">Slight increase per Insurance Agent (+4%)</t>
  </si>
  <si>
    <t xml:space="preserve">Sinnot guesses +8-10%</t>
  </si>
  <si>
    <t xml:space="preserve">Golf Course Maintenance</t>
  </si>
  <si>
    <t xml:space="preserve">Shared with Timberline</t>
  </si>
  <si>
    <t xml:space="preserve">Golf course maintenance</t>
  </si>
  <si>
    <t xml:space="preserve">Budgeting slightly less based upon past expenses</t>
  </si>
  <si>
    <t xml:space="preserve">Land Contract</t>
  </si>
  <si>
    <t xml:space="preserve">Principal &amp; Interest</t>
  </si>
  <si>
    <t xml:space="preserve">Lawn Care</t>
  </si>
  <si>
    <t xml:space="preserve">Flemming</t>
  </si>
  <si>
    <t xml:space="preserve">Lawn care, fertilizer, trimming of trees, edging</t>
  </si>
  <si>
    <t xml:space="preserve">Included 2 weed &amp; feed @ $600.00 ea and mowing xtra lots 3 times at $150.00 ea</t>
  </si>
  <si>
    <t xml:space="preserve">3 weed &amp; feed @ 600 each</t>
  </si>
  <si>
    <t xml:space="preserve">Legal Fees</t>
  </si>
  <si>
    <t xml:space="preserve">Legal fees</t>
  </si>
  <si>
    <t xml:space="preserve">Pond dispute w/ Timberline</t>
  </si>
  <si>
    <t xml:space="preserve">Bylaws</t>
  </si>
  <si>
    <t xml:space="preserve">Maintenance and Supplies</t>
  </si>
  <si>
    <t xml:space="preserve">Repairs to common areas such as lights, sensors, mailboxes, etc.</t>
  </si>
  <si>
    <t xml:space="preserve">special projects totaled $5,543.66:
repair asphalt $1,177.20
Repair curbs and approaches $3,268.00
street lights and garage sensors $1,098.46</t>
  </si>
  <si>
    <t xml:space="preserve">Balance of W &amp; J street lights &amp; sensors $2563.08</t>
  </si>
  <si>
    <t xml:space="preserve">Tree</t>
  </si>
  <si>
    <t xml:space="preserve">4 trees showing ash borer damage plus 4 others cut down this fall, injected treatmtent for all other ash</t>
  </si>
  <si>
    <t xml:space="preserve">Replace 8 trees lost in ‘18</t>
  </si>
  <si>
    <t xml:space="preserve">Road</t>
  </si>
  <si>
    <t xml:space="preserve">seal coat streets $8413.00</t>
  </si>
  <si>
    <t xml:space="preserve">Mack quote</t>
  </si>
  <si>
    <t xml:space="preserve">Cracks &amp; Probably do some concrete work on the deterioration by the clubhouse?</t>
  </si>
  <si>
    <t xml:space="preserve">Roof</t>
  </si>
  <si>
    <t xml:space="preserve">Office Supplies</t>
  </si>
  <si>
    <t xml:space="preserve">Postage, paper, ink, copying, etc.  </t>
  </si>
  <si>
    <t xml:space="preserve">$199.95 Quickbooks 2017</t>
  </si>
  <si>
    <t xml:space="preserve">Do we want to budget enough to move to Gapps or O365 (discuss Oath privacy policy)</t>
  </si>
  <si>
    <t xml:space="preserve">Snow Removal</t>
  </si>
  <si>
    <t xml:space="preserve">Wolfe Enterprises</t>
  </si>
  <si>
    <t xml:space="preserve">Snow removal on streets,  driveways and sidewalks, salt </t>
  </si>
  <si>
    <t xml:space="preserve">Budgeting similar to 2014</t>
  </si>
  <si>
    <t xml:space="preserve">Actual for 2017 - $4,264.75</t>
  </si>
  <si>
    <t xml:space="preserve">Return to a more normal year..</t>
  </si>
  <si>
    <t xml:space="preserve">Property Taxes</t>
  </si>
  <si>
    <t xml:space="preserve">Blackhawk County</t>
  </si>
  <si>
    <t xml:space="preserve">Taxes on streets, vacant lot</t>
  </si>
  <si>
    <t xml:space="preserve">Budgeting slightly less based upon revised tax bills with Kevan Cortright</t>
  </si>
  <si>
    <t xml:space="preserve">50% of tax bill in March and 83.33% of tax bill in September</t>
  </si>
  <si>
    <t xml:space="preserve">8813-07-276-173 (vacant lots) and 8813-07-276-174 (roads)</t>
  </si>
  <si>
    <t xml:space="preserve">Tax rate down to $40.33/$1000</t>
  </si>
  <si>
    <t xml:space="preserve">Utilities-Garbage</t>
  </si>
  <si>
    <t xml:space="preserve">Waste Management</t>
  </si>
  <si>
    <t xml:space="preserve">Garbage pick-up</t>
  </si>
  <si>
    <t xml:space="preserve">614.79 x 12</t>
  </si>
  <si>
    <t xml:space="preserve">new contract is significantly cheaper</t>
  </si>
  <si>
    <t xml:space="preserve">Utilities-Gas &amp; Electric</t>
  </si>
  <si>
    <t xml:space="preserve">MidAmerica</t>
  </si>
  <si>
    <t xml:space="preserve">Electrical - garage lights, stree lights &amp; clubhouse</t>
  </si>
  <si>
    <r>
      <rPr>
        <sz val="11"/>
        <color rgb="FF000000"/>
        <rFont val="Calibri"/>
        <family val="2"/>
      </rPr>
      <t xml:space="preserve">Need to check into the $10/mo/unit ($1080/y) meter fees we’re paying for garage lights that have </t>
    </r>
    <r>
      <rPr>
        <b val="true"/>
        <sz val="11"/>
        <color rgb="FF000000"/>
        <rFont val="Calibri"/>
        <family val="2"/>
      </rPr>
      <t xml:space="preserve">maybe</t>
    </r>
    <r>
      <rPr>
        <sz val="11"/>
        <color rgb="FF000000"/>
        <rFont val="Calibri"/>
        <family val="2"/>
      </rPr>
      <t xml:space="preserve"> $3/mo bills.</t>
    </r>
  </si>
  <si>
    <t xml:space="preserve">Utilities-Water</t>
  </si>
  <si>
    <t xml:space="preserve">City of Waterloo</t>
  </si>
  <si>
    <t xml:space="preserve">Water, Sewer, Fire Hydrants</t>
  </si>
  <si>
    <t xml:space="preserve">Budgeting slightly more based upon past expenses</t>
  </si>
  <si>
    <t xml:space="preserve">City announced 5% rate hike</t>
  </si>
  <si>
    <t xml:space="preserve">Reserve Account</t>
  </si>
  <si>
    <t xml:space="preserve">Reserve account</t>
  </si>
  <si>
    <t xml:space="preserve">$1700 and $1850 (total of $3550) was pulled out of the Reserve Fund to cover expenses (water bill and snow plowing expenses)</t>
  </si>
  <si>
    <t xml:space="preserve">Transferred $5000.00 from checking reserve to cover what was pulled out in 2014. 
Pulled $3,000.00 from reserve to cover special projects</t>
  </si>
  <si>
    <t xml:space="preserve">$400/month</t>
  </si>
  <si>
    <t xml:space="preserve">Reserve - Trees</t>
  </si>
  <si>
    <t xml:space="preserve">Reserve for trees</t>
  </si>
  <si>
    <t xml:space="preserve">$200/month</t>
  </si>
  <si>
    <t xml:space="preserve">Increase contribution to rebuild and cover future EAB injection</t>
  </si>
  <si>
    <t xml:space="preserve">Special Projects</t>
  </si>
  <si>
    <t xml:space="preserve">Pond Restoration</t>
  </si>
  <si>
    <t xml:space="preserve">Fire Alarm Replacement</t>
  </si>
  <si>
    <t xml:space="preserve">Clubhouse Fire Pit</t>
  </si>
  <si>
    <t xml:space="preserve">$500?</t>
  </si>
  <si>
    <t xml:space="preserve">Current bids total ~$4680</t>
  </si>
  <si>
    <t xml:space="preserve">Total Income</t>
  </si>
  <si>
    <t xml:space="preserve">Total Expense</t>
  </si>
  <si>
    <t xml:space="preserve">Difference</t>
  </si>
  <si>
    <t xml:space="preserve">Clubhouse/Fitness Center Expenses/Revenue - stand alone cost center</t>
  </si>
  <si>
    <t xml:space="preserve">Clubhouse/Fitness Center</t>
  </si>
  <si>
    <t xml:space="preserve">Jan Parker</t>
  </si>
  <si>
    <t xml:space="preserve">Expenses - center cleaning and supplies (paper products, cleaning supplies), other
Revenue - from Clubhouse rental, Fitness Center dues</t>
  </si>
  <si>
    <t xml:space="preserve">Club house cleaning + supplies</t>
  </si>
  <si>
    <t xml:space="preserve">Club house Rent</t>
  </si>
  <si>
    <t xml:space="preserve">Fitness Membership</t>
  </si>
  <si>
    <t xml:space="preserve">Account Balances</t>
  </si>
  <si>
    <t xml:space="preserve">Checking year end balance</t>
  </si>
  <si>
    <t xml:space="preserve">Reserve Year Ending</t>
  </si>
  <si>
    <t xml:space="preserve">Tree Fund</t>
  </si>
  <si>
    <t xml:space="preserve">Wellness Center</t>
  </si>
  <si>
    <t xml:space="preserve">CD Veridian</t>
  </si>
  <si>
    <t xml:space="preserve">Took $10,000.00 from reserve and put into a CD at Veridian Credit Union at the rate of </t>
  </si>
  <si>
    <t xml:space="preserve">Total Funds</t>
  </si>
  <si>
    <t xml:space="preserve">Additional Notes:</t>
  </si>
  <si>
    <t xml:space="preserve">In 2013 special assessment $9,550.00 and $3,700.00 paid for roof ridges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</si>
</sst>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&quot; $&quot;* #,##0.00\ ;&quot; $&quot;* \(#,##0.00\);&quot; $&quot;* \-#\ ;\ @\ "/>
    <numFmt numFmtId="167" formatCode="\$#,##0\ ;[RED]&quot;($&quot;#,##0\)"/>
    <numFmt numFmtId="168" formatCode="[$$-409]#,##0.00;[RED]\-[$$-409]#,##0.00"/>
  </numFmts>
  <fonts count="25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sz val="10"/>
      <color rgb="FF333333"/>
      <name val="Calibri"/>
      <family val="2"/>
    </font>
    <font>
      <i val="true"/>
      <sz val="10"/>
      <color rgb="FF808080"/>
      <name val="Calibri"/>
      <family val="2"/>
    </font>
    <font>
      <u val="single"/>
      <sz val="10"/>
      <color rgb="FF0000EE"/>
      <name val="Calibri"/>
      <family val="2"/>
    </font>
    <font>
      <sz val="10"/>
      <color rgb="FF006600"/>
      <name val="Calibri"/>
      <family val="2"/>
    </font>
    <font>
      <sz val="10"/>
      <color rgb="FF996600"/>
      <name val="Calibri"/>
      <family val="2"/>
    </font>
    <font>
      <sz val="10"/>
      <color rgb="FFCC0000"/>
      <name val="Calibri"/>
      <family val="2"/>
    </font>
    <font>
      <b val="true"/>
      <sz val="10"/>
      <color rgb="FFFFFFFF"/>
      <name val="Calibri"/>
      <family val="2"/>
    </font>
    <font>
      <b val="true"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name val="Arial"/>
      <family val="2"/>
    </font>
    <font>
      <b val="true"/>
      <sz val="14"/>
      <color rgb="FF000000"/>
      <name val="Calibri"/>
      <family val="2"/>
    </font>
    <font>
      <b val="true"/>
      <sz val="8"/>
      <color rgb="FF000000"/>
      <name val="Arial"/>
      <family val="2"/>
    </font>
    <font>
      <b val="true"/>
      <sz val="11"/>
      <color rgb="FF000000"/>
      <name val="Calibri"/>
      <family val="2"/>
    </font>
    <font>
      <b val="true"/>
      <sz val="14"/>
      <color rgb="FF009900"/>
      <name val="Calibri"/>
      <family val="2"/>
    </font>
    <font>
      <sz val="11"/>
      <color rgb="FF009900"/>
      <name val="Calibri"/>
      <family val="2"/>
    </font>
    <font>
      <b val="true"/>
      <sz val="14"/>
      <color rgb="FF7030A0"/>
      <name val="Calibri"/>
      <family val="2"/>
    </font>
    <font>
      <b val="true"/>
      <sz val="11"/>
      <color rgb="FF009900"/>
      <name val="Calibri"/>
      <family val="2"/>
    </font>
    <font>
      <sz val="10"/>
      <color rgb="FF000000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FAC090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0080"/>
      </patternFill>
    </fill>
    <fill>
      <patternFill patternType="solid">
        <fgColor rgb="FF808080"/>
        <bgColor rgb="FF7F7F7F"/>
      </patternFill>
    </fill>
    <fill>
      <patternFill patternType="solid">
        <fgColor rgb="FFDDDDDD"/>
        <bgColor rgb="FFFFCCCC"/>
      </patternFill>
    </fill>
    <fill>
      <patternFill patternType="solid">
        <fgColor rgb="FF7F7F7F"/>
        <bgColor rgb="FF808080"/>
      </patternFill>
    </fill>
    <fill>
      <patternFill patternType="solid">
        <fgColor rgb="FF92D050"/>
        <bgColor rgb="FFCCFF66"/>
      </patternFill>
    </fill>
    <fill>
      <patternFill patternType="solid">
        <fgColor rgb="FF00B0F0"/>
        <bgColor rgb="FF33CCCC"/>
      </patternFill>
    </fill>
    <fill>
      <patternFill patternType="solid">
        <fgColor rgb="FFFAC090"/>
        <bgColor rgb="FFFFCCCC"/>
      </patternFill>
    </fill>
    <fill>
      <patternFill patternType="solid">
        <fgColor rgb="FFCCC1DA"/>
        <bgColor rgb="FFDDDDDD"/>
      </patternFill>
    </fill>
    <fill>
      <patternFill patternType="solid">
        <fgColor rgb="FFFFC000"/>
        <bgColor rgb="FFFF9900"/>
      </patternFill>
    </fill>
    <fill>
      <patternFill patternType="solid">
        <fgColor rgb="FFCCFF66"/>
        <bgColor rgb="FFCCFFCC"/>
      </patternFill>
    </fill>
    <fill>
      <patternFill patternType="solid">
        <fgColor rgb="FF99FFFF"/>
        <bgColor rgb="FFCCFFFF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hair">
        <color rgb="FF666666"/>
      </left>
      <right style="hair">
        <color rgb="FF666666"/>
      </right>
      <top style="hair">
        <color rgb="FF666666"/>
      </top>
      <bottom style="hair">
        <color rgb="FF666666"/>
      </bottom>
      <diagonal/>
    </border>
  </borders>
  <cellStyleXfs count="38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3" borderId="0" applyFont="true" applyBorder="false" applyAlignment="true" applyProtection="false">
      <alignment horizontal="general" vertical="bottom" textRotation="0" wrapText="false" indent="0" shrinkToFit="false"/>
    </xf>
    <xf numFmtId="164" fontId="11" fillId="2" borderId="0" applyFont="true" applyBorder="false" applyAlignment="true" applyProtection="false">
      <alignment horizontal="general" vertical="bottom" textRotation="0" wrapText="false" indent="0" shrinkToFit="false"/>
    </xf>
    <xf numFmtId="164" fontId="12" fillId="4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5" borderId="0" applyFont="true" applyBorder="false" applyAlignment="true" applyProtection="false">
      <alignment horizontal="general" vertical="bottom" textRotation="0" wrapText="false" indent="0" shrinkToFit="false"/>
    </xf>
    <xf numFmtId="164" fontId="14" fillId="0" borderId="0" applyFont="true" applyBorder="false" applyAlignment="true" applyProtection="false">
      <alignment horizontal="general" vertical="bottom" textRotation="0" wrapText="false" indent="0" shrinkToFit="false"/>
    </xf>
    <xf numFmtId="164" fontId="15" fillId="6" borderId="0" applyFont="true" applyBorder="false" applyAlignment="true" applyProtection="false">
      <alignment horizontal="general" vertical="bottom" textRotation="0" wrapText="false" indent="0" shrinkToFit="false"/>
    </xf>
    <xf numFmtId="164" fontId="15" fillId="7" borderId="0" applyFont="true" applyBorder="false" applyAlignment="true" applyProtection="false">
      <alignment horizontal="general" vertical="bottom" textRotation="0" wrapText="false" indent="0" shrinkToFit="false"/>
    </xf>
    <xf numFmtId="164" fontId="14" fillId="8" borderId="0" applyFont="true" applyBorder="false" applyAlignment="true" applyProtection="false">
      <alignment horizontal="general" vertical="bottom" textRotation="0" wrapText="false" indent="0" shrinkToFit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6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9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1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11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7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1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1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1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15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16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9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9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9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7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0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19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1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1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9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7" borderId="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2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0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9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9" fillId="0" borderId="2" xfId="0" applyFont="true" applyBorder="true" applyAlignment="true" applyProtection="false">
      <alignment horizontal="left" vertical="bottom" textRotation="0" wrapText="true" indent="1" shrinkToFit="false"/>
      <protection locked="true" hidden="false"/>
    </xf>
    <xf numFmtId="166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7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3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9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9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9" fillId="9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9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9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8" fontId="0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24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0" fillId="7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7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0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24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  <cellStyle name="Normal 2" xfId="37"/>
  </cellStyles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9900"/>
      <rgbColor rgb="FF000080"/>
      <rgbColor rgb="FF996600"/>
      <rgbColor rgb="FF800080"/>
      <rgbColor rgb="FF008080"/>
      <rgbColor rgb="FFCCC1DA"/>
      <rgbColor rgb="FF808080"/>
      <rgbColor rgb="FF9999FF"/>
      <rgbColor rgb="FF7030A0"/>
      <rgbColor rgb="FFFFFFCC"/>
      <rgbColor rgb="FF99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CCFF66"/>
      <rgbColor rgb="FF99CCFF"/>
      <rgbColor rgb="FFFFCCCC"/>
      <rgbColor rgb="FFCC99FF"/>
      <rgbColor rgb="FFFAC090"/>
      <rgbColor rgb="FF3366FF"/>
      <rgbColor rgb="FF33CCCC"/>
      <rgbColor rgb="FF92D050"/>
      <rgbColor rgb="FFFFC000"/>
      <rgbColor rgb="FFFF9900"/>
      <rgbColor rgb="FFFF6600"/>
      <rgbColor rgb="FF666666"/>
      <rgbColor rgb="FF7F7F7F"/>
      <rgbColor rgb="FF003366"/>
      <rgbColor rgb="FF339966"/>
      <rgbColor rgb="FF0066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E5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1" ySplit="4" topLeftCell="S26" activePane="bottomRight" state="frozen"/>
      <selection pane="topLeft" activeCell="A1" activeCellId="0" sqref="A1"/>
      <selection pane="topRight" activeCell="S1" activeCellId="0" sqref="S1"/>
      <selection pane="bottomLeft" activeCell="A26" activeCellId="0" sqref="A26"/>
      <selection pane="bottomRight" activeCell="AD15" activeCellId="0" sqref="AD15"/>
    </sheetView>
  </sheetViews>
  <sheetFormatPr defaultRowHeight="13.8" zeroHeight="false" outlineLevelRow="1" outlineLevelCol="1"/>
  <cols>
    <col collapsed="false" customWidth="true" hidden="false" outlineLevel="0" max="1" min="1" style="0" width="23.22"/>
    <col collapsed="false" customWidth="true" hidden="true" outlineLevel="0" max="2" min="2" style="0" width="19.11"/>
    <col collapsed="false" customWidth="true" hidden="false" outlineLevel="0" max="3" min="3" style="0" width="28.33"/>
    <col collapsed="false" customWidth="true" hidden="false" outlineLevel="0" max="4" min="4" style="0" width="1.3"/>
    <col collapsed="false" customWidth="false" hidden="true" outlineLevel="1" max="5" min="5" style="0" width="11.52"/>
    <col collapsed="false" customWidth="true" hidden="false" outlineLevel="0" max="6" min="6" style="0" width="12.33"/>
    <col collapsed="false" customWidth="true" hidden="false" outlineLevel="0" max="7" min="7" style="0" width="1.33"/>
    <col collapsed="false" customWidth="false" hidden="true" outlineLevel="1" max="8" min="8" style="0" width="11.52"/>
    <col collapsed="false" customWidth="true" hidden="false" outlineLevel="0" max="9" min="9" style="0" width="12.66"/>
    <col collapsed="false" customWidth="true" hidden="true" outlineLevel="1" max="10" min="10" style="0" width="34.12"/>
    <col collapsed="false" customWidth="true" hidden="false" outlineLevel="0" max="11" min="11" style="0" width="1.33"/>
    <col collapsed="false" customWidth="false" hidden="true" outlineLevel="1" max="12" min="12" style="0" width="11.52"/>
    <col collapsed="false" customWidth="true" hidden="false" outlineLevel="0" max="13" min="13" style="0" width="12.66"/>
    <col collapsed="false" customWidth="true" hidden="true" outlineLevel="1" max="14" min="14" style="0" width="39.21"/>
    <col collapsed="false" customWidth="true" hidden="false" outlineLevel="0" max="15" min="15" style="0" width="1.33"/>
    <col collapsed="false" customWidth="false" hidden="false" outlineLevel="1" max="16" min="16" style="0" width="11.52"/>
    <col collapsed="false" customWidth="true" hidden="false" outlineLevel="0" max="17" min="17" style="0" width="12.66"/>
    <col collapsed="false" customWidth="true" hidden="false" outlineLevel="1" max="18" min="18" style="0" width="25.56"/>
    <col collapsed="false" customWidth="true" hidden="false" outlineLevel="0" max="19" min="19" style="0" width="1.33"/>
    <col collapsed="false" customWidth="true" hidden="false" outlineLevel="1" max="20" min="20" style="0" width="13.21"/>
    <col collapsed="false" customWidth="true" hidden="false" outlineLevel="0" max="21" min="21" style="0" width="14.22"/>
    <col collapsed="false" customWidth="true" hidden="false" outlineLevel="1" max="22" min="22" style="0" width="25.56"/>
    <col collapsed="false" customWidth="true" hidden="false" outlineLevel="0" max="23" min="23" style="0" width="1.3"/>
    <col collapsed="false" customWidth="true" hidden="false" outlineLevel="0" max="24" min="24" style="0" width="12.33"/>
    <col collapsed="false" customWidth="true" hidden="false" outlineLevel="0" max="25" min="25" style="0" width="12.13"/>
    <col collapsed="false" customWidth="false" hidden="false" outlineLevel="0" max="27" min="26" style="0" width="11.52"/>
    <col collapsed="false" customWidth="true" hidden="false" outlineLevel="0" max="28" min="28" style="0" width="1.3"/>
    <col collapsed="false" customWidth="true" hidden="false" outlineLevel="0" max="29" min="29" style="0" width="13.21"/>
    <col collapsed="false" customWidth="true" hidden="false" outlineLevel="0" max="30" min="30" style="0" width="8.89"/>
    <col collapsed="false" customWidth="true" hidden="false" outlineLevel="0" max="31" min="31" style="0" width="17.74"/>
    <col collapsed="false" customWidth="true" hidden="false" outlineLevel="0" max="1025" min="32" style="0" width="8.89"/>
  </cols>
  <sheetData>
    <row r="1" customFormat="false" ht="17.35" hidden="false" customHeight="false" outlineLevel="0" collapsed="false">
      <c r="A1" s="1" t="s">
        <v>0</v>
      </c>
      <c r="B1" s="2"/>
    </row>
    <row r="3" customFormat="false" ht="19.5" hidden="false" customHeight="true" outlineLevel="0" collapsed="false">
      <c r="A3" s="3"/>
      <c r="B3" s="2"/>
      <c r="C3" s="2"/>
      <c r="D3" s="4"/>
      <c r="E3" s="5" t="s">
        <v>1</v>
      </c>
      <c r="F3" s="5"/>
      <c r="G3" s="4"/>
      <c r="H3" s="6" t="s">
        <v>2</v>
      </c>
      <c r="I3" s="6"/>
      <c r="J3" s="6"/>
      <c r="K3" s="7"/>
      <c r="L3" s="8" t="s">
        <v>3</v>
      </c>
      <c r="M3" s="8"/>
      <c r="N3" s="8"/>
      <c r="O3" s="7"/>
      <c r="P3" s="9" t="s">
        <v>4</v>
      </c>
      <c r="Q3" s="9"/>
      <c r="R3" s="9"/>
      <c r="S3" s="7"/>
      <c r="T3" s="10" t="s">
        <v>5</v>
      </c>
      <c r="U3" s="10"/>
      <c r="V3" s="10"/>
      <c r="W3" s="7"/>
      <c r="X3" s="11" t="s">
        <v>6</v>
      </c>
      <c r="Y3" s="11"/>
      <c r="Z3" s="11"/>
      <c r="AA3" s="11"/>
      <c r="AB3" s="7"/>
      <c r="AC3" s="12" t="s">
        <v>7</v>
      </c>
      <c r="AD3" s="12"/>
      <c r="AE3" s="12"/>
    </row>
    <row r="4" customFormat="false" ht="13.8" hidden="false" customHeight="false" outlineLevel="0" collapsed="false">
      <c r="A4" s="13" t="s">
        <v>8</v>
      </c>
      <c r="B4" s="14" t="s">
        <v>9</v>
      </c>
      <c r="C4" s="13" t="s">
        <v>10</v>
      </c>
      <c r="D4" s="4"/>
      <c r="E4" s="13" t="s">
        <v>11</v>
      </c>
      <c r="F4" s="13" t="s">
        <v>12</v>
      </c>
      <c r="G4" s="15"/>
      <c r="H4" s="16" t="s">
        <v>11</v>
      </c>
      <c r="I4" s="16" t="s">
        <v>12</v>
      </c>
      <c r="J4" s="16" t="s">
        <v>13</v>
      </c>
      <c r="K4" s="17"/>
      <c r="L4" s="16" t="s">
        <v>11</v>
      </c>
      <c r="M4" s="16" t="s">
        <v>12</v>
      </c>
      <c r="N4" s="16" t="s">
        <v>13</v>
      </c>
      <c r="O4" s="17"/>
      <c r="P4" s="16" t="s">
        <v>11</v>
      </c>
      <c r="Q4" s="16" t="s">
        <v>12</v>
      </c>
      <c r="R4" s="18" t="s">
        <v>10</v>
      </c>
      <c r="S4" s="17"/>
      <c r="T4" s="16" t="s">
        <v>11</v>
      </c>
      <c r="U4" s="16" t="s">
        <v>12</v>
      </c>
      <c r="V4" s="18" t="s">
        <v>10</v>
      </c>
      <c r="W4" s="7"/>
      <c r="X4" s="16" t="s">
        <v>11</v>
      </c>
      <c r="Y4" s="16" t="s">
        <v>14</v>
      </c>
      <c r="Z4" s="16" t="s">
        <v>15</v>
      </c>
      <c r="AA4" s="16" t="s">
        <v>10</v>
      </c>
      <c r="AB4" s="7"/>
      <c r="AC4" s="16" t="s">
        <v>11</v>
      </c>
      <c r="AD4" s="16" t="s">
        <v>14</v>
      </c>
      <c r="AE4" s="16" t="s">
        <v>13</v>
      </c>
    </row>
    <row r="5" customFormat="false" ht="17.35" hidden="false" customHeight="false" outlineLevel="0" collapsed="false">
      <c r="A5" s="19" t="s">
        <v>16</v>
      </c>
      <c r="B5" s="14"/>
      <c r="D5" s="4"/>
      <c r="G5" s="15"/>
      <c r="K5" s="17"/>
      <c r="O5" s="17"/>
      <c r="S5" s="17"/>
      <c r="W5" s="7"/>
      <c r="AB5" s="7"/>
    </row>
    <row r="6" customFormat="false" ht="13.8" hidden="false" customHeight="false" outlineLevel="0" collapsed="false">
      <c r="A6" s="20" t="s">
        <v>17</v>
      </c>
      <c r="B6" s="2"/>
      <c r="D6" s="4"/>
      <c r="E6" s="21"/>
      <c r="F6" s="22" t="n">
        <v>86124.36</v>
      </c>
      <c r="G6" s="23"/>
      <c r="H6" s="16"/>
      <c r="I6" s="24" t="n">
        <f aca="false">135*12*51</f>
        <v>82620</v>
      </c>
      <c r="K6" s="7"/>
      <c r="L6" s="16"/>
      <c r="M6" s="24" t="n">
        <v>82712.42</v>
      </c>
      <c r="O6" s="7"/>
      <c r="P6" s="24" t="n">
        <f aca="false">135*12*51</f>
        <v>82620</v>
      </c>
      <c r="Q6" s="24" t="n">
        <v>87139.6</v>
      </c>
      <c r="R6" s="25"/>
      <c r="S6" s="7"/>
      <c r="T6" s="24" t="n">
        <f aca="false">165*51*12</f>
        <v>100980</v>
      </c>
      <c r="U6" s="24" t="n">
        <v>101126</v>
      </c>
      <c r="V6" s="25"/>
      <c r="W6" s="7"/>
      <c r="X6" s="24" t="n">
        <f aca="false">165*51*12</f>
        <v>100980</v>
      </c>
      <c r="Y6" s="24" t="n">
        <v>99200</v>
      </c>
      <c r="Z6" s="24" t="n">
        <v>2145</v>
      </c>
      <c r="AA6" s="26"/>
      <c r="AB6" s="7"/>
      <c r="AC6" s="24" t="n">
        <f aca="false">175*51*12</f>
        <v>107100</v>
      </c>
      <c r="AD6" s="24"/>
      <c r="AE6" s="27"/>
    </row>
    <row r="7" customFormat="false" ht="35.05" hidden="false" customHeight="false" outlineLevel="0" collapsed="false">
      <c r="A7" s="20" t="s">
        <v>18</v>
      </c>
      <c r="B7" s="2"/>
      <c r="D7" s="4"/>
      <c r="E7" s="21"/>
      <c r="F7" s="22" t="n">
        <v>10000</v>
      </c>
      <c r="G7" s="23"/>
      <c r="H7" s="16"/>
      <c r="I7" s="24" t="n">
        <v>0</v>
      </c>
      <c r="K7" s="7"/>
      <c r="L7" s="16"/>
      <c r="M7" s="24" t="n">
        <v>0</v>
      </c>
      <c r="O7" s="7"/>
      <c r="P7" s="24" t="n">
        <f aca="false">30*3*51</f>
        <v>4590</v>
      </c>
      <c r="Q7" s="24"/>
      <c r="R7" s="25" t="s">
        <v>19</v>
      </c>
      <c r="S7" s="7"/>
      <c r="T7" s="24" t="n">
        <f aca="false">540*51</f>
        <v>27540</v>
      </c>
      <c r="U7" s="24" t="n">
        <v>26773.21</v>
      </c>
      <c r="V7" s="25" t="s">
        <v>20</v>
      </c>
      <c r="W7" s="7"/>
      <c r="X7" s="24"/>
      <c r="Y7" s="24" t="n">
        <v>196.94</v>
      </c>
      <c r="Z7" s="24"/>
      <c r="AA7" s="26"/>
      <c r="AB7" s="7"/>
      <c r="AC7" s="24"/>
      <c r="AD7" s="24"/>
      <c r="AE7" s="27"/>
    </row>
    <row r="8" customFormat="false" ht="13.8" hidden="false" customHeight="false" outlineLevel="0" collapsed="false">
      <c r="A8" s="20" t="s">
        <v>21</v>
      </c>
      <c r="B8" s="28"/>
      <c r="D8" s="4"/>
      <c r="E8" s="21"/>
      <c r="F8" s="22"/>
      <c r="G8" s="29"/>
      <c r="H8" s="16"/>
      <c r="I8" s="24"/>
      <c r="K8" s="7"/>
      <c r="L8" s="16"/>
      <c r="M8" s="24" t="n">
        <v>109.41</v>
      </c>
      <c r="O8" s="7"/>
      <c r="P8" s="24"/>
      <c r="Q8" s="24" t="n">
        <v>140.62</v>
      </c>
      <c r="R8" s="30"/>
      <c r="S8" s="7"/>
      <c r="T8" s="24"/>
      <c r="U8" s="24" t="n">
        <v>152.57</v>
      </c>
      <c r="V8" s="25"/>
      <c r="W8" s="7"/>
      <c r="X8" s="24"/>
      <c r="Y8" s="24" t="n">
        <v>101.24</v>
      </c>
      <c r="Z8" s="24"/>
      <c r="AA8" s="26"/>
      <c r="AB8" s="7"/>
      <c r="AC8" s="24" t="n">
        <v>300</v>
      </c>
      <c r="AD8" s="24"/>
      <c r="AE8" s="27"/>
    </row>
    <row r="9" customFormat="false" ht="13.8" hidden="false" customHeight="false" outlineLevel="0" collapsed="false">
      <c r="A9" s="20" t="s">
        <v>22</v>
      </c>
      <c r="B9" s="28"/>
      <c r="D9" s="4"/>
      <c r="E9" s="21"/>
      <c r="F9" s="22"/>
      <c r="G9" s="29"/>
      <c r="H9" s="16"/>
      <c r="I9" s="24"/>
      <c r="K9" s="7"/>
      <c r="L9" s="16"/>
      <c r="M9" s="24" t="n">
        <v>3264.21</v>
      </c>
      <c r="O9" s="7"/>
      <c r="P9" s="24"/>
      <c r="Q9" s="24" t="n">
        <v>11826.32</v>
      </c>
      <c r="R9" s="30"/>
      <c r="S9" s="7"/>
      <c r="T9" s="24"/>
      <c r="U9" s="24"/>
      <c r="V9" s="25"/>
      <c r="W9" s="7"/>
      <c r="X9" s="24" t="n">
        <v>8000</v>
      </c>
      <c r="Y9" s="24"/>
      <c r="Z9" s="24"/>
      <c r="AA9" s="26"/>
      <c r="AB9" s="7"/>
    </row>
    <row r="10" customFormat="false" ht="13.8" hidden="false" customHeight="false" outlineLevel="0" collapsed="false">
      <c r="A10" s="20" t="s">
        <v>23</v>
      </c>
      <c r="B10" s="28"/>
      <c r="D10" s="4"/>
      <c r="E10" s="21"/>
      <c r="F10" s="22"/>
      <c r="G10" s="29"/>
      <c r="H10" s="16"/>
      <c r="I10" s="24"/>
      <c r="K10" s="7"/>
      <c r="L10" s="16"/>
      <c r="M10" s="24"/>
      <c r="O10" s="7"/>
      <c r="P10" s="24"/>
      <c r="Q10" s="24"/>
      <c r="R10" s="30"/>
      <c r="S10" s="7"/>
      <c r="T10" s="24"/>
      <c r="U10" s="24"/>
      <c r="V10" s="25"/>
      <c r="W10" s="7"/>
      <c r="X10" s="24"/>
      <c r="Y10" s="24" t="n">
        <f aca="false">2600+4922</f>
        <v>7522</v>
      </c>
      <c r="Z10" s="24"/>
      <c r="AA10" s="26" t="s">
        <v>24</v>
      </c>
      <c r="AB10" s="7"/>
    </row>
    <row r="11" customFormat="false" ht="13.8" hidden="false" customHeight="false" outlineLevel="0" collapsed="false">
      <c r="D11" s="4"/>
      <c r="G11" s="29"/>
      <c r="K11" s="31"/>
      <c r="O11" s="7"/>
      <c r="S11" s="7"/>
      <c r="W11" s="7"/>
      <c r="AB11" s="7"/>
    </row>
    <row r="12" customFormat="false" ht="17.35" hidden="false" customHeight="false" outlineLevel="0" collapsed="false">
      <c r="A12" s="32" t="s">
        <v>25</v>
      </c>
      <c r="B12" s="32"/>
      <c r="D12" s="4"/>
      <c r="G12" s="29"/>
      <c r="K12" s="31"/>
      <c r="O12" s="7"/>
      <c r="S12" s="7"/>
      <c r="W12" s="7"/>
      <c r="AB12" s="7"/>
    </row>
    <row r="13" customFormat="false" ht="13.8" hidden="false" customHeight="false" outlineLevel="0" collapsed="false">
      <c r="A13" s="20" t="s">
        <v>26</v>
      </c>
      <c r="B13" s="28"/>
      <c r="C13" s="25" t="s">
        <v>27</v>
      </c>
      <c r="D13" s="4"/>
      <c r="E13" s="33" t="n">
        <v>400</v>
      </c>
      <c r="F13" s="34" t="n">
        <v>995</v>
      </c>
      <c r="G13" s="29"/>
      <c r="H13" s="26" t="n">
        <v>500</v>
      </c>
      <c r="I13" s="26" t="n">
        <v>525</v>
      </c>
      <c r="J13" s="26"/>
      <c r="K13" s="31"/>
      <c r="L13" s="35" t="n">
        <v>525</v>
      </c>
      <c r="M13" s="35" t="n">
        <v>550</v>
      </c>
      <c r="N13" s="26"/>
      <c r="O13" s="7"/>
      <c r="P13" s="26" t="n">
        <v>550</v>
      </c>
      <c r="Q13" s="26" t="n">
        <v>590</v>
      </c>
      <c r="R13" s="36" t="s">
        <v>28</v>
      </c>
      <c r="S13" s="7"/>
      <c r="T13" s="26" t="n">
        <v>650</v>
      </c>
      <c r="U13" s="26" t="n">
        <v>650</v>
      </c>
      <c r="V13" s="36"/>
      <c r="W13" s="7"/>
      <c r="X13" s="26" t="n">
        <v>650</v>
      </c>
      <c r="Y13" s="26" t="n">
        <v>700</v>
      </c>
      <c r="Z13" s="26"/>
      <c r="AA13" s="27"/>
      <c r="AB13" s="7"/>
      <c r="AC13" s="26" t="n">
        <v>700</v>
      </c>
      <c r="AD13" s="26"/>
      <c r="AE13" s="27"/>
    </row>
    <row r="14" customFormat="false" ht="23.85" hidden="false" customHeight="false" outlineLevel="0" collapsed="false">
      <c r="A14" s="20" t="s">
        <v>29</v>
      </c>
      <c r="B14" s="28" t="s">
        <v>30</v>
      </c>
      <c r="C14" s="37" t="s">
        <v>31</v>
      </c>
      <c r="D14" s="4"/>
      <c r="E14" s="33" t="n">
        <v>15353</v>
      </c>
      <c r="F14" s="34" t="n">
        <v>15413</v>
      </c>
      <c r="G14" s="29"/>
      <c r="H14" s="26" t="n">
        <v>15700</v>
      </c>
      <c r="I14" s="26" t="n">
        <v>15747.84</v>
      </c>
      <c r="J14" s="26"/>
      <c r="K14" s="31"/>
      <c r="L14" s="35" t="n">
        <v>16241.8</v>
      </c>
      <c r="M14" s="35" t="n">
        <v>17936.91</v>
      </c>
      <c r="N14" s="26"/>
      <c r="O14" s="7"/>
      <c r="P14" s="26" t="n">
        <v>17362.92</v>
      </c>
      <c r="Q14" s="26" t="n">
        <v>17389.01</v>
      </c>
      <c r="R14" s="30" t="s">
        <v>32</v>
      </c>
      <c r="S14" s="7"/>
      <c r="T14" s="35" t="n">
        <v>18312</v>
      </c>
      <c r="U14" s="26" t="n">
        <v>18312</v>
      </c>
      <c r="V14" s="30"/>
      <c r="W14" s="7"/>
      <c r="X14" s="26" t="n">
        <f aca="false">1518*12</f>
        <v>18216</v>
      </c>
      <c r="Y14" s="26" t="n">
        <v>18216</v>
      </c>
      <c r="Z14" s="26"/>
      <c r="AA14" s="27"/>
      <c r="AB14" s="7"/>
      <c r="AC14" s="26" t="n">
        <v>20000</v>
      </c>
      <c r="AD14" s="26"/>
      <c r="AE14" s="27" t="s">
        <v>33</v>
      </c>
    </row>
    <row r="15" customFormat="false" ht="23.85" hidden="false" customHeight="false" outlineLevel="0" collapsed="false">
      <c r="A15" s="20" t="s">
        <v>34</v>
      </c>
      <c r="B15" s="38" t="s">
        <v>35</v>
      </c>
      <c r="C15" s="25" t="s">
        <v>36</v>
      </c>
      <c r="D15" s="4"/>
      <c r="E15" s="33" t="n">
        <v>3200</v>
      </c>
      <c r="F15" s="34" t="n">
        <v>2752.58</v>
      </c>
      <c r="G15" s="29"/>
      <c r="H15" s="26" t="n">
        <v>3000</v>
      </c>
      <c r="I15" s="26" t="n">
        <v>2552.11</v>
      </c>
      <c r="J15" s="26"/>
      <c r="K15" s="31"/>
      <c r="L15" s="35" t="n">
        <v>2800</v>
      </c>
      <c r="M15" s="35" t="n">
        <v>3151.2</v>
      </c>
      <c r="N15" s="26"/>
      <c r="O15" s="7"/>
      <c r="P15" s="26" t="n">
        <v>2800</v>
      </c>
      <c r="Q15" s="26" t="n">
        <v>3860.43</v>
      </c>
      <c r="R15" s="30" t="s">
        <v>37</v>
      </c>
      <c r="S15" s="7"/>
      <c r="T15" s="35" t="n">
        <v>3860.43</v>
      </c>
      <c r="U15" s="26" t="n">
        <v>3805.47</v>
      </c>
      <c r="V15" s="30"/>
      <c r="W15" s="7"/>
      <c r="X15" s="26" t="n">
        <v>3800</v>
      </c>
      <c r="Y15" s="26" t="n">
        <v>4415.03</v>
      </c>
      <c r="Z15" s="26"/>
      <c r="AA15" s="27"/>
      <c r="AB15" s="7"/>
      <c r="AC15" s="26" t="n">
        <v>4000</v>
      </c>
      <c r="AD15" s="26"/>
      <c r="AE15" s="27"/>
    </row>
    <row r="16" customFormat="false" ht="13.8" hidden="false" customHeight="false" outlineLevel="0" collapsed="false">
      <c r="A16" s="20" t="s">
        <v>38</v>
      </c>
      <c r="B16" s="38"/>
      <c r="C16" s="25" t="s">
        <v>39</v>
      </c>
      <c r="D16" s="4"/>
      <c r="E16" s="25"/>
      <c r="F16" s="34"/>
      <c r="G16" s="29"/>
      <c r="H16" s="16"/>
      <c r="I16" s="26"/>
      <c r="J16" s="26"/>
      <c r="K16" s="31"/>
      <c r="L16" s="35"/>
      <c r="M16" s="35"/>
      <c r="N16" s="26"/>
      <c r="O16" s="7"/>
      <c r="P16" s="26"/>
      <c r="Q16" s="26" t="n">
        <f aca="false">2034.05+965.95</f>
        <v>3000</v>
      </c>
      <c r="R16" s="30"/>
      <c r="S16" s="7"/>
      <c r="T16" s="35" t="n">
        <v>12000</v>
      </c>
      <c r="U16" s="35" t="n">
        <f aca="false">6805.23+5194.77</f>
        <v>12000</v>
      </c>
      <c r="V16" s="30"/>
      <c r="W16" s="7"/>
      <c r="X16" s="26" t="n">
        <f aca="false">12*1000</f>
        <v>12000</v>
      </c>
      <c r="Y16" s="26" t="n">
        <v>12000</v>
      </c>
      <c r="Z16" s="26"/>
      <c r="AA16" s="27"/>
      <c r="AB16" s="7"/>
      <c r="AC16" s="26" t="n">
        <v>12000</v>
      </c>
      <c r="AD16" s="26"/>
      <c r="AE16" s="27"/>
    </row>
    <row r="17" customFormat="false" ht="35.05" hidden="false" customHeight="false" outlineLevel="0" collapsed="false">
      <c r="A17" s="20" t="s">
        <v>40</v>
      </c>
      <c r="B17" s="39" t="s">
        <v>41</v>
      </c>
      <c r="C17" s="40" t="s">
        <v>42</v>
      </c>
      <c r="D17" s="4"/>
      <c r="E17" s="33" t="n">
        <v>8000</v>
      </c>
      <c r="F17" s="34" t="n">
        <v>6375</v>
      </c>
      <c r="G17" s="29"/>
      <c r="H17" s="26" t="n">
        <v>8000</v>
      </c>
      <c r="I17" s="26" t="n">
        <v>7293.75</v>
      </c>
      <c r="J17" s="26"/>
      <c r="K17" s="31"/>
      <c r="L17" s="35" t="n">
        <v>8885</v>
      </c>
      <c r="M17" s="35" t="n">
        <v>10290.25</v>
      </c>
      <c r="N17" s="26"/>
      <c r="O17" s="7"/>
      <c r="P17" s="26" t="n">
        <v>8885</v>
      </c>
      <c r="Q17" s="26" t="n">
        <v>9543.5</v>
      </c>
      <c r="R17" s="30" t="s">
        <v>43</v>
      </c>
      <c r="S17" s="7"/>
      <c r="T17" s="26" t="n">
        <v>12350</v>
      </c>
      <c r="U17" s="26" t="n">
        <v>8925</v>
      </c>
      <c r="V17" s="30" t="s">
        <v>43</v>
      </c>
      <c r="W17" s="7"/>
      <c r="X17" s="26" t="n">
        <v>10000</v>
      </c>
      <c r="Y17" s="26" t="n">
        <v>13302.5</v>
      </c>
      <c r="Z17" s="26"/>
      <c r="AA17" s="27" t="s">
        <v>44</v>
      </c>
      <c r="AB17" s="7"/>
      <c r="AC17" s="26" t="n">
        <v>10000</v>
      </c>
      <c r="AD17" s="26"/>
      <c r="AE17" s="27"/>
    </row>
    <row r="18" customFormat="false" ht="13.8" hidden="false" customHeight="false" outlineLevel="0" collapsed="false">
      <c r="A18" s="41" t="s">
        <v>45</v>
      </c>
      <c r="B18" s="36"/>
      <c r="C18" s="36" t="s">
        <v>46</v>
      </c>
      <c r="D18" s="4"/>
      <c r="E18" s="36"/>
      <c r="F18" s="34" t="n">
        <v>441</v>
      </c>
      <c r="G18" s="29"/>
      <c r="H18" s="35" t="n">
        <v>1000</v>
      </c>
      <c r="I18" s="35" t="n">
        <v>1737</v>
      </c>
      <c r="J18" s="35"/>
      <c r="K18" s="31"/>
      <c r="L18" s="35"/>
      <c r="M18" s="35" t="n">
        <v>0</v>
      </c>
      <c r="N18" s="35"/>
      <c r="O18" s="7"/>
      <c r="P18" s="35"/>
      <c r="Q18" s="35" t="n">
        <v>5570</v>
      </c>
      <c r="R18" s="30"/>
      <c r="S18" s="7"/>
      <c r="T18" s="35"/>
      <c r="U18" s="35" t="n">
        <v>100</v>
      </c>
      <c r="V18" s="30" t="s">
        <v>47</v>
      </c>
      <c r="W18" s="7"/>
      <c r="X18" s="26" t="n">
        <v>3000</v>
      </c>
      <c r="Y18" s="26" t="n">
        <v>3133</v>
      </c>
      <c r="Z18" s="26"/>
      <c r="AA18" s="27" t="s">
        <v>48</v>
      </c>
      <c r="AB18" s="7"/>
      <c r="AC18" s="26" t="n">
        <v>1000</v>
      </c>
      <c r="AD18" s="26"/>
      <c r="AE18" s="27"/>
    </row>
    <row r="19" customFormat="false" ht="46.25" hidden="false" customHeight="false" outlineLevel="0" collapsed="false">
      <c r="A19" s="20" t="s">
        <v>49</v>
      </c>
      <c r="B19" s="28"/>
      <c r="C19" s="25" t="s">
        <v>50</v>
      </c>
      <c r="D19" s="4"/>
      <c r="E19" s="33" t="n">
        <v>2767</v>
      </c>
      <c r="F19" s="42" t="n">
        <v>13476.95</v>
      </c>
      <c r="G19" s="29"/>
      <c r="H19" s="26" t="n">
        <v>1795</v>
      </c>
      <c r="I19" s="26" t="n">
        <v>2409.78</v>
      </c>
      <c r="J19" s="26"/>
      <c r="K19" s="31"/>
      <c r="L19" s="35" t="n">
        <v>4000</v>
      </c>
      <c r="M19" s="35" t="n">
        <v>9964.25</v>
      </c>
      <c r="N19" s="43" t="s">
        <v>51</v>
      </c>
      <c r="O19" s="7"/>
      <c r="P19" s="26" t="n">
        <v>12000</v>
      </c>
      <c r="Q19" s="26" t="n">
        <v>3803.98</v>
      </c>
      <c r="R19" s="44" t="s">
        <v>52</v>
      </c>
      <c r="S19" s="31"/>
      <c r="T19" s="26" t="n">
        <v>9000</v>
      </c>
      <c r="U19" s="26" t="n">
        <v>627.78</v>
      </c>
      <c r="V19" s="38"/>
      <c r="W19" s="7"/>
      <c r="X19" s="26" t="n">
        <v>5000</v>
      </c>
      <c r="Y19" s="26" t="n">
        <v>916.28</v>
      </c>
      <c r="Z19" s="26"/>
      <c r="AB19" s="7"/>
      <c r="AC19" s="26" t="n">
        <v>5000</v>
      </c>
      <c r="AD19" s="26"/>
      <c r="AE19" s="27"/>
    </row>
    <row r="20" customFormat="false" ht="102.2" hidden="false" customHeight="false" outlineLevel="0" collapsed="false">
      <c r="A20" s="45" t="s">
        <v>53</v>
      </c>
      <c r="B20" s="28"/>
      <c r="C20" s="25"/>
      <c r="D20" s="4"/>
      <c r="E20" s="33"/>
      <c r="F20" s="42"/>
      <c r="G20" s="29"/>
      <c r="H20" s="26"/>
      <c r="I20" s="26"/>
      <c r="J20" s="26"/>
      <c r="K20" s="31"/>
      <c r="L20" s="35"/>
      <c r="M20" s="35"/>
      <c r="N20" s="43"/>
      <c r="O20" s="7"/>
      <c r="P20" s="26"/>
      <c r="Q20" s="26" t="n">
        <v>509.17</v>
      </c>
      <c r="R20" s="25"/>
      <c r="S20" s="31"/>
      <c r="T20" s="26"/>
      <c r="U20" s="26" t="n">
        <v>1353.81</v>
      </c>
      <c r="V20" s="38"/>
      <c r="W20" s="7"/>
      <c r="X20" s="26" t="n">
        <v>2000</v>
      </c>
      <c r="Y20" s="26" t="n">
        <v>8840.97</v>
      </c>
      <c r="Z20" s="26"/>
      <c r="AA20" s="27" t="s">
        <v>54</v>
      </c>
      <c r="AB20" s="7"/>
      <c r="AC20" s="26" t="n">
        <v>4000</v>
      </c>
      <c r="AD20" s="26"/>
      <c r="AE20" s="27" t="s">
        <v>55</v>
      </c>
    </row>
    <row r="21" customFormat="false" ht="46.25" hidden="false" customHeight="false" outlineLevel="0" collapsed="false">
      <c r="A21" s="45" t="s">
        <v>56</v>
      </c>
      <c r="B21" s="28"/>
      <c r="C21" s="25"/>
      <c r="D21" s="4"/>
      <c r="E21" s="33"/>
      <c r="F21" s="42"/>
      <c r="G21" s="29"/>
      <c r="H21" s="26"/>
      <c r="I21" s="26"/>
      <c r="J21" s="26"/>
      <c r="K21" s="31"/>
      <c r="L21" s="35"/>
      <c r="M21" s="35"/>
      <c r="N21" s="43"/>
      <c r="O21" s="7"/>
      <c r="P21" s="26"/>
      <c r="Q21" s="26" t="n">
        <v>8413</v>
      </c>
      <c r="R21" s="25" t="s">
        <v>57</v>
      </c>
      <c r="S21" s="31"/>
      <c r="T21" s="26"/>
      <c r="U21" s="26"/>
      <c r="V21" s="38"/>
      <c r="W21" s="7"/>
      <c r="X21" s="46" t="n">
        <v>4750</v>
      </c>
      <c r="Y21" s="26" t="n">
        <v>4750</v>
      </c>
      <c r="AA21" s="27" t="s">
        <v>58</v>
      </c>
      <c r="AB21" s="7"/>
      <c r="AC21" s="26" t="n">
        <v>2500</v>
      </c>
      <c r="AD21" s="26"/>
      <c r="AE21" s="27" t="s">
        <v>59</v>
      </c>
    </row>
    <row r="22" customFormat="false" ht="13.8" hidden="false" customHeight="false" outlineLevel="0" collapsed="false">
      <c r="A22" s="45" t="s">
        <v>60</v>
      </c>
      <c r="B22" s="28"/>
      <c r="C22" s="25"/>
      <c r="D22" s="4"/>
      <c r="E22" s="33"/>
      <c r="F22" s="42"/>
      <c r="G22" s="29"/>
      <c r="H22" s="26"/>
      <c r="I22" s="26"/>
      <c r="J22" s="26"/>
      <c r="K22" s="31"/>
      <c r="L22" s="35"/>
      <c r="M22" s="35"/>
      <c r="N22" s="43"/>
      <c r="O22" s="7"/>
      <c r="P22" s="26"/>
      <c r="Q22" s="26" t="n">
        <v>3661</v>
      </c>
      <c r="R22" s="25"/>
      <c r="S22" s="31"/>
      <c r="T22" s="26"/>
      <c r="U22" s="26" t="n">
        <v>8924.92</v>
      </c>
      <c r="V22" s="38"/>
      <c r="W22" s="7"/>
      <c r="X22" s="47" t="n">
        <v>750</v>
      </c>
      <c r="Y22" s="26" t="n">
        <v>878.42</v>
      </c>
      <c r="Z22" s="26"/>
      <c r="AB22" s="7"/>
      <c r="AC22" s="26" t="n">
        <v>5000</v>
      </c>
      <c r="AD22" s="26"/>
      <c r="AE22" s="27"/>
    </row>
    <row r="23" customFormat="false" ht="57.45" hidden="false" customHeight="false" outlineLevel="0" collapsed="false">
      <c r="A23" s="20" t="s">
        <v>61</v>
      </c>
      <c r="B23" s="28"/>
      <c r="C23" s="25" t="s">
        <v>62</v>
      </c>
      <c r="D23" s="4"/>
      <c r="E23" s="33" t="n">
        <v>525</v>
      </c>
      <c r="F23" s="34" t="n">
        <v>382.53</v>
      </c>
      <c r="G23" s="29"/>
      <c r="H23" s="26" t="n">
        <v>300</v>
      </c>
      <c r="I23" s="26" t="n">
        <v>133.72</v>
      </c>
      <c r="J23" s="26"/>
      <c r="K23" s="31"/>
      <c r="L23" s="35" t="n">
        <v>200</v>
      </c>
      <c r="M23" s="35" t="n">
        <v>240.55</v>
      </c>
      <c r="N23" s="26"/>
      <c r="O23" s="7"/>
      <c r="P23" s="26" t="n">
        <v>200</v>
      </c>
      <c r="Q23" s="26" t="n">
        <v>293.81</v>
      </c>
      <c r="R23" s="30" t="s">
        <v>37</v>
      </c>
      <c r="S23" s="17"/>
      <c r="T23" s="26" t="n">
        <v>200</v>
      </c>
      <c r="U23" s="26" t="n">
        <f aca="false">358.89+49</f>
        <v>407.89</v>
      </c>
      <c r="V23" s="30" t="s">
        <v>63</v>
      </c>
      <c r="W23" s="7"/>
      <c r="X23" s="26" t="n">
        <v>250</v>
      </c>
      <c r="Y23" s="26" t="n">
        <v>345.68</v>
      </c>
      <c r="Z23" s="26"/>
      <c r="AA23" s="27"/>
      <c r="AB23" s="7"/>
      <c r="AC23" s="26" t="n">
        <v>250</v>
      </c>
      <c r="AD23" s="26"/>
      <c r="AE23" s="27" t="s">
        <v>64</v>
      </c>
    </row>
    <row r="24" customFormat="false" ht="23.85" hidden="false" customHeight="false" outlineLevel="0" collapsed="false">
      <c r="A24" s="20" t="s">
        <v>65</v>
      </c>
      <c r="B24" s="39" t="s">
        <v>66</v>
      </c>
      <c r="C24" s="25" t="s">
        <v>67</v>
      </c>
      <c r="D24" s="4"/>
      <c r="E24" s="33" t="n">
        <v>16280</v>
      </c>
      <c r="F24" s="34" t="n">
        <v>9115</v>
      </c>
      <c r="G24" s="29"/>
      <c r="H24" s="26" t="n">
        <v>16000</v>
      </c>
      <c r="I24" s="26" t="n">
        <v>15563</v>
      </c>
      <c r="J24" s="26"/>
      <c r="K24" s="31"/>
      <c r="L24" s="35" t="n">
        <v>16500</v>
      </c>
      <c r="M24" s="35" t="n">
        <v>8198.75</v>
      </c>
      <c r="N24" s="26"/>
      <c r="O24" s="7"/>
      <c r="P24" s="26" t="n">
        <v>16500</v>
      </c>
      <c r="Q24" s="26" t="n">
        <v>8539.25</v>
      </c>
      <c r="R24" s="30" t="s">
        <v>68</v>
      </c>
      <c r="S24" s="7"/>
      <c r="T24" s="26" t="n">
        <v>8500</v>
      </c>
      <c r="U24" s="26" t="n">
        <v>6352.25</v>
      </c>
      <c r="V24" s="30" t="s">
        <v>69</v>
      </c>
      <c r="W24" s="7"/>
      <c r="X24" s="26" t="n">
        <v>15000</v>
      </c>
      <c r="Y24" s="26" t="n">
        <v>14875</v>
      </c>
      <c r="Z24" s="26"/>
      <c r="AA24" s="27"/>
      <c r="AB24" s="7"/>
      <c r="AC24" s="26" t="n">
        <v>10000</v>
      </c>
      <c r="AD24" s="26"/>
      <c r="AE24" s="27" t="s">
        <v>70</v>
      </c>
    </row>
    <row r="25" customFormat="false" ht="68.65" hidden="false" customHeight="false" outlineLevel="0" collapsed="false">
      <c r="A25" s="20" t="s">
        <v>71</v>
      </c>
      <c r="B25" s="28" t="s">
        <v>72</v>
      </c>
      <c r="C25" s="25" t="s">
        <v>73</v>
      </c>
      <c r="D25" s="4"/>
      <c r="E25" s="33" t="n">
        <v>1750</v>
      </c>
      <c r="F25" s="34" t="n">
        <v>1697</v>
      </c>
      <c r="G25" s="29"/>
      <c r="H25" s="26" t="n">
        <v>1750</v>
      </c>
      <c r="I25" s="26" t="n">
        <v>1325</v>
      </c>
      <c r="J25" s="26"/>
      <c r="K25" s="31"/>
      <c r="L25" s="35" t="n">
        <v>900</v>
      </c>
      <c r="M25" s="35" t="n">
        <v>911</v>
      </c>
      <c r="N25" s="26"/>
      <c r="O25" s="7"/>
      <c r="P25" s="26" t="n">
        <v>950</v>
      </c>
      <c r="Q25" s="26" t="n">
        <v>914</v>
      </c>
      <c r="R25" s="30" t="s">
        <v>74</v>
      </c>
      <c r="S25" s="7"/>
      <c r="T25" s="26" t="n">
        <v>2440</v>
      </c>
      <c r="U25" s="26" t="n">
        <v>1215.8</v>
      </c>
      <c r="V25" s="30" t="s">
        <v>75</v>
      </c>
      <c r="W25" s="7"/>
      <c r="X25" s="26" t="n">
        <f aca="false">916+890</f>
        <v>1806</v>
      </c>
      <c r="Y25" s="26" t="n">
        <v>1806</v>
      </c>
      <c r="Z25" s="26"/>
      <c r="AA25" s="27" t="s">
        <v>76</v>
      </c>
      <c r="AB25" s="7"/>
      <c r="AC25" s="26" t="n">
        <f aca="false">890*2</f>
        <v>1780</v>
      </c>
      <c r="AD25" s="26"/>
      <c r="AE25" s="27" t="s">
        <v>77</v>
      </c>
    </row>
    <row r="26" customFormat="false" ht="23.85" hidden="false" customHeight="false" outlineLevel="0" collapsed="false">
      <c r="A26" s="20" t="s">
        <v>78</v>
      </c>
      <c r="B26" s="2" t="s">
        <v>79</v>
      </c>
      <c r="C26" s="37" t="s">
        <v>80</v>
      </c>
      <c r="D26" s="4"/>
      <c r="E26" s="33" t="n">
        <f aca="false">(600*12)*1.04</f>
        <v>7488</v>
      </c>
      <c r="F26" s="34" t="n">
        <v>7959.63</v>
      </c>
      <c r="G26" s="29"/>
      <c r="H26" s="26" t="n">
        <v>8400</v>
      </c>
      <c r="I26" s="26" t="n">
        <v>7539.27</v>
      </c>
      <c r="J26" s="26"/>
      <c r="K26" s="31"/>
      <c r="L26" s="35" t="n">
        <v>8309.16</v>
      </c>
      <c r="M26" s="35" t="n">
        <v>8358.04</v>
      </c>
      <c r="N26" s="26"/>
      <c r="O26" s="7"/>
      <c r="P26" s="26" t="n">
        <v>7300</v>
      </c>
      <c r="Q26" s="26" t="n">
        <v>7222.9</v>
      </c>
      <c r="R26" s="30"/>
      <c r="S26" s="48"/>
      <c r="T26" s="35" t="n">
        <v>7378</v>
      </c>
      <c r="U26" s="26" t="n">
        <v>7214.55</v>
      </c>
      <c r="V26" s="30" t="s">
        <v>81</v>
      </c>
      <c r="W26" s="7"/>
      <c r="X26" s="26" t="n">
        <f aca="false">12*643.69</f>
        <v>7724.28</v>
      </c>
      <c r="Y26" s="26" t="n">
        <v>7679.56</v>
      </c>
      <c r="Z26" s="26"/>
      <c r="AA26" s="27"/>
      <c r="AB26" s="7"/>
      <c r="AC26" s="26" t="n">
        <f aca="false">502.92*12</f>
        <v>6035.04</v>
      </c>
      <c r="AD26" s="26"/>
      <c r="AE26" s="27" t="s">
        <v>82</v>
      </c>
    </row>
    <row r="27" customFormat="false" ht="79.85" hidden="false" customHeight="false" outlineLevel="0" collapsed="false">
      <c r="A27" s="20" t="s">
        <v>83</v>
      </c>
      <c r="B27" s="28" t="s">
        <v>84</v>
      </c>
      <c r="C27" s="40" t="s">
        <v>85</v>
      </c>
      <c r="D27" s="4"/>
      <c r="E27" s="33" t="n">
        <v>2371</v>
      </c>
      <c r="F27" s="34" t="n">
        <v>2294.9</v>
      </c>
      <c r="G27" s="29"/>
      <c r="H27" s="26" t="n">
        <v>2400</v>
      </c>
      <c r="I27" s="26" t="n">
        <v>2293.93</v>
      </c>
      <c r="J27" s="26"/>
      <c r="K27" s="31"/>
      <c r="L27" s="35" t="n">
        <v>2400</v>
      </c>
      <c r="M27" s="35" t="n">
        <v>2523.84</v>
      </c>
      <c r="N27" s="26"/>
      <c r="O27" s="7"/>
      <c r="P27" s="26" t="n">
        <v>2500</v>
      </c>
      <c r="Q27" s="26" t="n">
        <v>2244.92</v>
      </c>
      <c r="R27" s="30"/>
      <c r="S27" s="31"/>
      <c r="T27" s="35" t="n">
        <v>2677</v>
      </c>
      <c r="U27" s="26" t="n">
        <v>2298.49</v>
      </c>
      <c r="V27" s="30"/>
      <c r="W27" s="7"/>
      <c r="X27" s="26" t="n">
        <v>2500</v>
      </c>
      <c r="Y27" s="26" t="n">
        <v>2305.12</v>
      </c>
      <c r="Z27" s="26"/>
      <c r="AA27" s="27"/>
      <c r="AB27" s="7"/>
      <c r="AC27" s="26" t="n">
        <v>2500</v>
      </c>
      <c r="AD27" s="26"/>
      <c r="AE27" s="27" t="s">
        <v>86</v>
      </c>
    </row>
    <row r="28" customFormat="false" ht="23.85" hidden="false" customHeight="false" outlineLevel="0" collapsed="false">
      <c r="A28" s="20" t="s">
        <v>87</v>
      </c>
      <c r="B28" s="28" t="s">
        <v>88</v>
      </c>
      <c r="C28" s="25" t="s">
        <v>89</v>
      </c>
      <c r="D28" s="4"/>
      <c r="E28" s="49" t="n">
        <f aca="false">15900*1.04</f>
        <v>16536</v>
      </c>
      <c r="F28" s="34" t="n">
        <v>15922.22</v>
      </c>
      <c r="G28" s="29"/>
      <c r="H28" s="26" t="n">
        <v>16900</v>
      </c>
      <c r="I28" s="26" t="n">
        <v>17278.35</v>
      </c>
      <c r="J28" s="26"/>
      <c r="K28" s="31"/>
      <c r="L28" s="35" t="n">
        <v>17500</v>
      </c>
      <c r="M28" s="35" t="n">
        <v>16761.25</v>
      </c>
      <c r="N28" s="26"/>
      <c r="O28" s="7"/>
      <c r="P28" s="26" t="n">
        <v>17500</v>
      </c>
      <c r="Q28" s="26" t="n">
        <v>16351.57</v>
      </c>
      <c r="R28" s="30" t="s">
        <v>90</v>
      </c>
      <c r="S28" s="31"/>
      <c r="T28" s="35" t="n">
        <v>17000</v>
      </c>
      <c r="U28" s="26" t="n">
        <v>16662.53</v>
      </c>
      <c r="V28" s="30"/>
      <c r="W28" s="7"/>
      <c r="X28" s="26" t="n">
        <v>17000</v>
      </c>
      <c r="Y28" s="26" t="n">
        <v>17636.35</v>
      </c>
      <c r="Z28" s="26"/>
      <c r="AA28" s="27"/>
      <c r="AB28" s="7"/>
      <c r="AC28" s="26" t="n">
        <f aca="false">17000*1.05</f>
        <v>17850</v>
      </c>
      <c r="AD28" s="26"/>
      <c r="AE28" s="27" t="s">
        <v>91</v>
      </c>
    </row>
    <row r="29" customFormat="false" ht="46.25" hidden="false" customHeight="false" outlineLevel="0" collapsed="false">
      <c r="A29" s="20" t="s">
        <v>92</v>
      </c>
      <c r="B29" s="36"/>
      <c r="C29" s="36" t="s">
        <v>93</v>
      </c>
      <c r="D29" s="4"/>
      <c r="E29" s="33" t="n">
        <v>7200</v>
      </c>
      <c r="F29" s="34" t="n">
        <v>7200</v>
      </c>
      <c r="G29" s="29"/>
      <c r="H29" s="26" t="n">
        <v>5200</v>
      </c>
      <c r="I29" s="26" t="n">
        <v>4800</v>
      </c>
      <c r="J29" s="43" t="s">
        <v>94</v>
      </c>
      <c r="K29" s="31"/>
      <c r="L29" s="35" t="n">
        <v>4800</v>
      </c>
      <c r="M29" s="35" t="n">
        <v>4800</v>
      </c>
      <c r="N29" s="43" t="s">
        <v>95</v>
      </c>
      <c r="O29" s="7"/>
      <c r="P29" s="26"/>
      <c r="Q29" s="26" t="n">
        <v>4800</v>
      </c>
      <c r="R29" s="30" t="s">
        <v>96</v>
      </c>
      <c r="S29" s="31"/>
      <c r="T29" s="35" t="n">
        <v>4800</v>
      </c>
      <c r="U29" s="26" t="n">
        <f aca="false">5000+4800</f>
        <v>9800</v>
      </c>
      <c r="V29" s="30" t="s">
        <v>96</v>
      </c>
      <c r="W29" s="7"/>
      <c r="X29" s="26" t="n">
        <f aca="false">400*12</f>
        <v>4800</v>
      </c>
      <c r="Y29" s="26" t="n">
        <f aca="false">4000+8*400</f>
        <v>7200</v>
      </c>
      <c r="Z29" s="26"/>
      <c r="AA29" s="27"/>
      <c r="AB29" s="7"/>
      <c r="AC29" s="26" t="n">
        <v>4800</v>
      </c>
      <c r="AD29" s="26"/>
      <c r="AE29" s="27"/>
    </row>
    <row r="30" customFormat="false" ht="35.05" hidden="false" customHeight="false" outlineLevel="0" collapsed="false">
      <c r="A30" s="20" t="s">
        <v>97</v>
      </c>
      <c r="B30" s="36"/>
      <c r="C30" s="36" t="s">
        <v>98</v>
      </c>
      <c r="D30" s="4"/>
      <c r="E30" s="36"/>
      <c r="F30" s="34"/>
      <c r="G30" s="29"/>
      <c r="H30" s="26" t="n">
        <v>2000</v>
      </c>
      <c r="I30" s="26" t="n">
        <v>1800</v>
      </c>
      <c r="J30" s="26"/>
      <c r="K30" s="31"/>
      <c r="L30" s="35" t="n">
        <v>2400</v>
      </c>
      <c r="M30" s="35" t="n">
        <v>2400</v>
      </c>
      <c r="N30" s="26"/>
      <c r="O30" s="7"/>
      <c r="P30" s="26"/>
      <c r="Q30" s="26" t="n">
        <v>2400</v>
      </c>
      <c r="R30" s="30" t="s">
        <v>99</v>
      </c>
      <c r="S30" s="31"/>
      <c r="T30" s="35" t="n">
        <v>2400</v>
      </c>
      <c r="U30" s="26" t="n">
        <v>2400</v>
      </c>
      <c r="V30" s="30" t="s">
        <v>99</v>
      </c>
      <c r="W30" s="7"/>
      <c r="X30" s="26" t="n">
        <f aca="false">200*12</f>
        <v>2400</v>
      </c>
      <c r="Y30" s="26" t="n">
        <v>2400</v>
      </c>
      <c r="Z30" s="26"/>
      <c r="AA30" s="27"/>
      <c r="AB30" s="7"/>
      <c r="AC30" s="26" t="n">
        <v>3600</v>
      </c>
      <c r="AD30" s="26"/>
      <c r="AE30" s="27" t="s">
        <v>100</v>
      </c>
    </row>
    <row r="31" customFormat="false" ht="13.8" hidden="false" customHeight="false" outlineLevel="0" collapsed="false">
      <c r="A31" s="20" t="s">
        <v>101</v>
      </c>
      <c r="B31" s="36"/>
      <c r="C31" s="36"/>
      <c r="D31" s="4"/>
      <c r="E31" s="36"/>
      <c r="F31" s="34"/>
      <c r="G31" s="29"/>
      <c r="H31" s="26"/>
      <c r="I31" s="26"/>
      <c r="J31" s="26"/>
      <c r="K31" s="31"/>
      <c r="L31" s="35"/>
      <c r="M31" s="35"/>
      <c r="N31" s="26"/>
      <c r="O31" s="7"/>
      <c r="P31" s="26"/>
      <c r="Q31" s="26"/>
      <c r="R31" s="30"/>
      <c r="S31" s="31"/>
      <c r="T31" s="35"/>
      <c r="U31" s="26"/>
      <c r="V31" s="30"/>
      <c r="W31" s="7"/>
      <c r="X31" s="26"/>
      <c r="AA31" s="27"/>
      <c r="AB31" s="7"/>
      <c r="AC31" s="26"/>
      <c r="AD31" s="26"/>
      <c r="AE31" s="27"/>
    </row>
    <row r="32" customFormat="false" ht="13.8" hidden="true" customHeight="false" outlineLevel="1" collapsed="false">
      <c r="A32" s="45" t="s">
        <v>102</v>
      </c>
      <c r="B32" s="28"/>
      <c r="C32" s="25"/>
      <c r="D32" s="4"/>
      <c r="E32" s="25"/>
      <c r="F32" s="34"/>
      <c r="G32" s="29"/>
      <c r="H32" s="16"/>
      <c r="I32" s="26"/>
      <c r="J32" s="26"/>
      <c r="K32" s="31"/>
      <c r="L32" s="16"/>
      <c r="M32" s="35"/>
      <c r="N32" s="26"/>
      <c r="O32" s="7"/>
      <c r="P32" s="26"/>
      <c r="Q32" s="26"/>
      <c r="R32" s="30"/>
      <c r="S32" s="31"/>
      <c r="T32" s="26" t="n">
        <v>13500</v>
      </c>
      <c r="U32" s="26" t="n">
        <v>14291.39</v>
      </c>
      <c r="V32" s="30"/>
      <c r="W32" s="7"/>
      <c r="X32" s="26"/>
      <c r="Y32" s="26"/>
      <c r="Z32" s="26"/>
      <c r="AA32" s="27"/>
      <c r="AB32" s="7"/>
      <c r="AC32" s="26"/>
      <c r="AD32" s="26"/>
      <c r="AE32" s="27"/>
    </row>
    <row r="33" customFormat="false" ht="13.8" hidden="true" customHeight="false" outlineLevel="1" collapsed="false">
      <c r="A33" s="45" t="s">
        <v>103</v>
      </c>
      <c r="B33" s="28"/>
      <c r="C33" s="25"/>
      <c r="D33" s="4"/>
      <c r="E33" s="25"/>
      <c r="F33" s="34"/>
      <c r="G33" s="29"/>
      <c r="H33" s="16"/>
      <c r="I33" s="26"/>
      <c r="J33" s="26"/>
      <c r="K33" s="31"/>
      <c r="L33" s="16"/>
      <c r="M33" s="35"/>
      <c r="N33" s="26"/>
      <c r="O33" s="7"/>
      <c r="P33" s="26"/>
      <c r="Q33" s="26"/>
      <c r="R33" s="30"/>
      <c r="S33" s="31"/>
      <c r="T33" s="26" t="n">
        <f aca="false">251.67*51</f>
        <v>12835.17</v>
      </c>
      <c r="U33" s="26" t="n">
        <v>12600.76</v>
      </c>
      <c r="V33" s="30"/>
      <c r="W33" s="7"/>
      <c r="X33" s="26"/>
      <c r="Y33" s="26"/>
      <c r="Z33" s="26"/>
      <c r="AA33" s="27"/>
      <c r="AB33" s="7"/>
      <c r="AC33" s="26"/>
      <c r="AD33" s="26"/>
      <c r="AE33" s="27"/>
    </row>
    <row r="34" customFormat="false" ht="23.85" hidden="false" customHeight="false" outlineLevel="0" collapsed="false">
      <c r="A34" s="45" t="s">
        <v>104</v>
      </c>
      <c r="B34" s="28"/>
      <c r="C34" s="25"/>
      <c r="D34" s="4"/>
      <c r="E34" s="25"/>
      <c r="F34" s="34"/>
      <c r="G34" s="29"/>
      <c r="H34" s="16"/>
      <c r="I34" s="26"/>
      <c r="J34" s="26"/>
      <c r="K34" s="31"/>
      <c r="L34" s="16"/>
      <c r="M34" s="35"/>
      <c r="N34" s="26"/>
      <c r="O34" s="7"/>
      <c r="P34" s="26"/>
      <c r="Q34" s="26"/>
      <c r="R34" s="30"/>
      <c r="S34" s="31"/>
      <c r="T34" s="26"/>
      <c r="U34" s="26"/>
      <c r="V34" s="30"/>
      <c r="W34" s="7"/>
      <c r="X34" s="26" t="n">
        <v>5000</v>
      </c>
      <c r="Y34" s="26" t="n">
        <v>4118.18</v>
      </c>
      <c r="Z34" s="26" t="s">
        <v>105</v>
      </c>
      <c r="AA34" s="27" t="s">
        <v>106</v>
      </c>
      <c r="AB34" s="7"/>
      <c r="AC34" s="26"/>
      <c r="AD34" s="26"/>
      <c r="AE34" s="27"/>
    </row>
    <row r="35" customFormat="false" ht="13.8" hidden="false" customHeight="false" outlineLevel="0" collapsed="false">
      <c r="D35" s="4"/>
      <c r="G35" s="29"/>
      <c r="K35" s="31"/>
      <c r="O35" s="7"/>
      <c r="S35" s="31"/>
      <c r="W35" s="7"/>
      <c r="AB35" s="7"/>
    </row>
    <row r="36" customFormat="false" ht="13.8" hidden="false" customHeight="false" outlineLevel="0" collapsed="false">
      <c r="A36" s="20" t="s">
        <v>107</v>
      </c>
      <c r="D36" s="4"/>
      <c r="F36" s="50" t="n">
        <f aca="false">SUM(F6:F9)</f>
        <v>96124.36</v>
      </c>
      <c r="G36" s="29"/>
      <c r="I36" s="50" t="n">
        <f aca="false">SUM(I6:I9)</f>
        <v>82620</v>
      </c>
      <c r="K36" s="31"/>
      <c r="M36" s="50" t="n">
        <f aca="false">SUM(M6:M9)</f>
        <v>86086.04</v>
      </c>
      <c r="O36" s="7"/>
      <c r="P36" s="50" t="n">
        <f aca="false">SUM(P6:P9)</f>
        <v>87210</v>
      </c>
      <c r="Q36" s="50" t="n">
        <f aca="false">SUM(Q6:Q9)</f>
        <v>99106.54</v>
      </c>
      <c r="S36" s="31"/>
      <c r="T36" s="50" t="n">
        <f aca="false">SUM(T6:T9)</f>
        <v>128520</v>
      </c>
      <c r="U36" s="50" t="n">
        <f aca="false">SUM(U6:U9)</f>
        <v>128051.78</v>
      </c>
      <c r="W36" s="7"/>
      <c r="X36" s="50" t="n">
        <f aca="false">SUM(X6:X9)</f>
        <v>108980</v>
      </c>
      <c r="Y36" s="50" t="n">
        <f aca="false">SUM(Y6:Y10)</f>
        <v>107020.18</v>
      </c>
      <c r="Z36" s="50" t="n">
        <f aca="false">SUM(Z6:Z10)</f>
        <v>2145</v>
      </c>
      <c r="AB36" s="7"/>
      <c r="AC36" s="50" t="n">
        <f aca="false">SUM(AC6:AC9)</f>
        <v>107400</v>
      </c>
      <c r="AD36" s="50" t="n">
        <f aca="false">SUM(AD6:AD9)</f>
        <v>0</v>
      </c>
    </row>
    <row r="37" customFormat="false" ht="13.8" hidden="false" customHeight="false" outlineLevel="0" collapsed="false">
      <c r="A37" s="20" t="s">
        <v>108</v>
      </c>
      <c r="B37" s="28"/>
      <c r="C37" s="28"/>
      <c r="D37" s="4"/>
      <c r="E37" s="51" t="n">
        <f aca="false">SUM(E13:E30)</f>
        <v>81870</v>
      </c>
      <c r="F37" s="51" t="n">
        <f aca="false">SUM(F13:F30)</f>
        <v>84024.81</v>
      </c>
      <c r="G37" s="29"/>
      <c r="H37" s="51" t="n">
        <f aca="false">SUM(H13:H35)</f>
        <v>82945</v>
      </c>
      <c r="I37" s="51" t="n">
        <f aca="false">SUM(I13:I35)</f>
        <v>80998.75</v>
      </c>
      <c r="K37" s="31"/>
      <c r="L37" s="52" t="n">
        <f aca="false">SUM(L13:L35)</f>
        <v>85460.96</v>
      </c>
      <c r="M37" s="52" t="n">
        <f aca="false">SUM(M13:M35)</f>
        <v>86086.04</v>
      </c>
      <c r="O37" s="7"/>
      <c r="P37" s="51" t="n">
        <f aca="false">SUM(P13:P35)</f>
        <v>86547.92</v>
      </c>
      <c r="Q37" s="51" t="n">
        <f aca="false">SUM(Q13:Q35)</f>
        <v>99106.54</v>
      </c>
      <c r="R37" s="36"/>
      <c r="S37" s="31"/>
      <c r="T37" s="51" t="n">
        <f aca="false">SUM(T13:T34)</f>
        <v>127902.6</v>
      </c>
      <c r="U37" s="51" t="n">
        <f aca="false">SUM(U13:U34)</f>
        <v>127942.64</v>
      </c>
      <c r="V37" s="36"/>
      <c r="W37" s="7"/>
      <c r="X37" s="51" t="n">
        <f aca="false">SUM(X13:X30)</f>
        <v>111646.28</v>
      </c>
      <c r="Y37" s="51" t="n">
        <f aca="false">SUM(Y13:Y30)</f>
        <v>121399.91</v>
      </c>
      <c r="Z37" s="51" t="n">
        <f aca="false">SUM(Z13:Z30)</f>
        <v>0</v>
      </c>
      <c r="AB37" s="7"/>
      <c r="AC37" s="51" t="n">
        <f aca="false">SUM(AC13:AC30)</f>
        <v>111015.04</v>
      </c>
      <c r="AD37" s="51" t="n">
        <f aca="false">SUM(AD13:AD30)</f>
        <v>0</v>
      </c>
    </row>
    <row r="38" s="47" customFormat="true" ht="13.8" hidden="false" customHeight="false" outlineLevel="0" collapsed="false">
      <c r="A38" s="20" t="s">
        <v>109</v>
      </c>
      <c r="B38" s="53"/>
      <c r="C38" s="53"/>
      <c r="D38" s="54"/>
      <c r="E38" s="53"/>
      <c r="F38" s="51"/>
      <c r="G38" s="55"/>
      <c r="H38" s="56"/>
      <c r="I38" s="51" t="n">
        <f aca="false">I36-I37</f>
        <v>1621.25</v>
      </c>
      <c r="J38" s="51"/>
      <c r="K38" s="31"/>
      <c r="L38" s="51"/>
      <c r="M38" s="51" t="n">
        <f aca="false">M36-M37</f>
        <v>0</v>
      </c>
      <c r="N38" s="51"/>
      <c r="O38" s="31"/>
      <c r="P38" s="51" t="n">
        <f aca="false">P36-P37</f>
        <v>662.080000000002</v>
      </c>
      <c r="Q38" s="51" t="n">
        <f aca="false">Q36-Q37</f>
        <v>0</v>
      </c>
      <c r="R38" s="51"/>
      <c r="S38" s="31"/>
      <c r="T38" s="51" t="n">
        <f aca="false">T36-T37</f>
        <v>617.400000000009</v>
      </c>
      <c r="U38" s="51" t="n">
        <f aca="false">U36-U37</f>
        <v>109.140000000014</v>
      </c>
      <c r="V38" s="51"/>
      <c r="W38" s="31"/>
      <c r="X38" s="51" t="n">
        <f aca="false">X36-X37</f>
        <v>-2666.28</v>
      </c>
      <c r="Y38" s="51" t="n">
        <f aca="false">Y36-Y37</f>
        <v>-14379.73</v>
      </c>
      <c r="Z38" s="51" t="n">
        <f aca="false">Z36-Z37</f>
        <v>2145</v>
      </c>
      <c r="AA38" s="51"/>
      <c r="AB38" s="31"/>
      <c r="AC38" s="51" t="n">
        <f aca="false">AC36-AC37</f>
        <v>-3615.03999999999</v>
      </c>
      <c r="AD38" s="51" t="n">
        <f aca="false">AD36-AD37</f>
        <v>0</v>
      </c>
    </row>
    <row r="39" customFormat="false" ht="13.8" hidden="false" customHeight="false" outlineLevel="0" collapsed="false">
      <c r="D39" s="4"/>
      <c r="G39" s="29"/>
      <c r="K39" s="31"/>
      <c r="O39" s="7"/>
      <c r="S39" s="31"/>
      <c r="W39" s="7"/>
      <c r="AB39" s="7"/>
    </row>
    <row r="40" customFormat="false" ht="17.35" hidden="false" customHeight="false" outlineLevel="0" collapsed="false">
      <c r="A40" s="32" t="s">
        <v>110</v>
      </c>
      <c r="B40" s="28"/>
      <c r="C40" s="28"/>
      <c r="D40" s="4"/>
      <c r="E40" s="28"/>
      <c r="F40" s="51"/>
      <c r="G40" s="29"/>
      <c r="H40" s="16"/>
      <c r="I40" s="51"/>
      <c r="J40" s="51"/>
      <c r="K40" s="31"/>
      <c r="L40" s="16"/>
      <c r="M40" s="52"/>
      <c r="N40" s="51"/>
      <c r="O40" s="7"/>
      <c r="Q40" s="51"/>
      <c r="R40" s="36"/>
      <c r="S40" s="31"/>
      <c r="T40" s="51"/>
      <c r="U40" s="51"/>
      <c r="V40" s="36"/>
      <c r="W40" s="7"/>
      <c r="AB40" s="7"/>
    </row>
    <row r="41" customFormat="false" ht="57.45" hidden="false" customHeight="false" outlineLevel="0" collapsed="false">
      <c r="A41" s="20" t="s">
        <v>111</v>
      </c>
      <c r="B41" s="2" t="s">
        <v>112</v>
      </c>
      <c r="C41" s="25" t="s">
        <v>113</v>
      </c>
      <c r="D41" s="4"/>
      <c r="E41" s="57" t="n">
        <v>750</v>
      </c>
      <c r="F41" s="34" t="n">
        <v>559.16</v>
      </c>
      <c r="G41" s="29"/>
      <c r="H41" s="46" t="n">
        <v>675</v>
      </c>
      <c r="I41" s="26" t="n">
        <v>500</v>
      </c>
      <c r="J41" s="26"/>
      <c r="K41" s="31"/>
      <c r="L41" s="58" t="n">
        <v>675</v>
      </c>
      <c r="M41" s="35" t="n">
        <v>565.76</v>
      </c>
      <c r="N41" s="26"/>
      <c r="O41" s="7"/>
      <c r="P41" s="26" t="n">
        <v>600</v>
      </c>
      <c r="Q41" s="26" t="n">
        <v>644.33</v>
      </c>
      <c r="R41" s="30" t="s">
        <v>114</v>
      </c>
      <c r="S41" s="31"/>
      <c r="T41" s="35" t="n">
        <v>600</v>
      </c>
      <c r="U41" s="26" t="n">
        <v>591.07</v>
      </c>
      <c r="V41" s="36" t="s">
        <v>114</v>
      </c>
      <c r="W41" s="7"/>
      <c r="X41" s="26"/>
      <c r="Y41" s="26"/>
      <c r="Z41" s="26"/>
      <c r="AA41" s="36"/>
      <c r="AB41" s="7"/>
    </row>
    <row r="42" customFormat="false" ht="13.8" hidden="false" customHeight="false" outlineLevel="0" collapsed="false">
      <c r="A42" s="20" t="s">
        <v>115</v>
      </c>
      <c r="B42" s="2"/>
      <c r="C42" s="25"/>
      <c r="D42" s="4"/>
      <c r="E42" s="25"/>
      <c r="F42" s="34"/>
      <c r="G42" s="59"/>
      <c r="H42" s="26"/>
      <c r="I42" s="50" t="n">
        <f aca="false">478.68+100</f>
        <v>578.68</v>
      </c>
      <c r="J42" s="26"/>
      <c r="K42" s="31"/>
      <c r="L42" s="16"/>
      <c r="M42" s="26" t="n">
        <v>275</v>
      </c>
      <c r="N42" s="26"/>
      <c r="O42" s="31"/>
      <c r="P42" s="26"/>
      <c r="Q42" s="26" t="n">
        <v>425</v>
      </c>
      <c r="R42" s="30"/>
      <c r="S42" s="31"/>
      <c r="T42" s="26"/>
      <c r="U42" s="26" t="n">
        <v>750</v>
      </c>
      <c r="V42" s="36"/>
      <c r="W42" s="7"/>
      <c r="X42" s="26"/>
      <c r="Y42" s="26" t="n">
        <v>266</v>
      </c>
      <c r="Z42" s="26"/>
      <c r="AA42" s="36"/>
      <c r="AB42" s="7"/>
    </row>
    <row r="43" customFormat="false" ht="13.8" hidden="false" customHeight="false" outlineLevel="0" collapsed="false">
      <c r="A43" s="20" t="s">
        <v>116</v>
      </c>
      <c r="B43" s="2"/>
      <c r="C43" s="25"/>
      <c r="D43" s="4"/>
      <c r="E43" s="25"/>
      <c r="F43" s="34"/>
      <c r="G43" s="59"/>
      <c r="H43" s="26"/>
      <c r="I43" s="26"/>
      <c r="J43" s="26"/>
      <c r="K43" s="31"/>
      <c r="L43" s="16"/>
      <c r="M43" s="26" t="n">
        <v>836</v>
      </c>
      <c r="N43" s="26"/>
      <c r="O43" s="31"/>
      <c r="P43" s="26"/>
      <c r="Q43" s="26" t="n">
        <v>354</v>
      </c>
      <c r="R43" s="30"/>
      <c r="S43" s="31"/>
      <c r="T43" s="26"/>
      <c r="U43" s="26" t="n">
        <v>390</v>
      </c>
      <c r="V43" s="36"/>
      <c r="W43" s="7"/>
      <c r="X43" s="26"/>
      <c r="Y43" s="26" t="n">
        <v>264</v>
      </c>
      <c r="Z43" s="26"/>
      <c r="AA43" s="36"/>
      <c r="AB43" s="7"/>
    </row>
    <row r="44" customFormat="false" ht="13.8" hidden="false" customHeight="false" outlineLevel="0" collapsed="false">
      <c r="A44" s="20" t="s">
        <v>107</v>
      </c>
      <c r="B44" s="2"/>
      <c r="C44" s="25"/>
      <c r="D44" s="4"/>
      <c r="E44" s="25"/>
      <c r="F44" s="34"/>
      <c r="G44" s="59"/>
      <c r="H44" s="26"/>
      <c r="I44" s="26"/>
      <c r="J44" s="26"/>
      <c r="K44" s="31"/>
      <c r="L44" s="16"/>
      <c r="M44" s="51" t="n">
        <f aca="false">SUM(M42:M43)</f>
        <v>1111</v>
      </c>
      <c r="N44" s="26"/>
      <c r="O44" s="31"/>
      <c r="P44" s="26"/>
      <c r="Q44" s="51" t="n">
        <f aca="false">SUM(Q42:Q43)</f>
        <v>779</v>
      </c>
      <c r="R44" s="30"/>
      <c r="S44" s="31"/>
      <c r="T44" s="26"/>
      <c r="U44" s="51" t="n">
        <f aca="false">SUM(U42:U43)</f>
        <v>1140</v>
      </c>
      <c r="V44" s="36"/>
      <c r="W44" s="7"/>
      <c r="X44" s="26"/>
      <c r="Y44" s="26"/>
      <c r="Z44" s="26"/>
      <c r="AA44" s="36"/>
      <c r="AB44" s="7"/>
    </row>
    <row r="45" customFormat="false" ht="13.8" hidden="false" customHeight="false" outlineLevel="0" collapsed="false">
      <c r="A45" s="20" t="s">
        <v>108</v>
      </c>
      <c r="B45" s="28"/>
      <c r="C45" s="28"/>
      <c r="D45" s="4"/>
      <c r="E45" s="28"/>
      <c r="F45" s="51"/>
      <c r="G45" s="59"/>
      <c r="H45" s="26"/>
      <c r="I45" s="51"/>
      <c r="J45" s="51"/>
      <c r="K45" s="60"/>
      <c r="L45" s="16"/>
      <c r="M45" s="51" t="n">
        <f aca="false">SUM(M41)</f>
        <v>565.76</v>
      </c>
      <c r="N45" s="51"/>
      <c r="O45" s="60"/>
      <c r="P45" s="51" t="n">
        <f aca="false">SUM(P41:P43)</f>
        <v>600</v>
      </c>
      <c r="Q45" s="52" t="n">
        <f aca="false">SUM(Q41)</f>
        <v>644.33</v>
      </c>
      <c r="R45" s="36"/>
      <c r="S45" s="60"/>
      <c r="T45" s="51" t="n">
        <f aca="false">SUM(T41:T43)</f>
        <v>600</v>
      </c>
      <c r="U45" s="52" t="n">
        <f aca="false">SUM(U41)</f>
        <v>591.07</v>
      </c>
      <c r="V45" s="36"/>
      <c r="W45" s="7"/>
      <c r="X45" s="26"/>
      <c r="Y45" s="26"/>
      <c r="Z45" s="26"/>
      <c r="AA45" s="36"/>
      <c r="AB45" s="7"/>
    </row>
    <row r="46" customFormat="false" ht="13.8" hidden="false" customHeight="false" outlineLevel="0" collapsed="false">
      <c r="D46" s="4"/>
      <c r="G46" s="59"/>
      <c r="K46" s="60"/>
      <c r="O46" s="60"/>
      <c r="S46" s="60"/>
      <c r="W46" s="7"/>
      <c r="AB46" s="7"/>
    </row>
    <row r="47" customFormat="false" ht="17.35" hidden="false" customHeight="false" outlineLevel="0" collapsed="false">
      <c r="A47" s="32" t="s">
        <v>117</v>
      </c>
      <c r="B47" s="28"/>
      <c r="D47" s="4"/>
      <c r="G47" s="59"/>
      <c r="K47" s="60"/>
      <c r="O47" s="60"/>
      <c r="S47" s="60"/>
      <c r="W47" s="7"/>
      <c r="AB47" s="7"/>
    </row>
    <row r="48" customFormat="false" ht="13.8" hidden="false" customHeight="false" outlineLevel="0" collapsed="false">
      <c r="A48" s="20" t="s">
        <v>118</v>
      </c>
      <c r="B48" s="61"/>
      <c r="D48" s="4"/>
      <c r="F48" s="62" t="n">
        <v>8261.19</v>
      </c>
      <c r="G48" s="59"/>
      <c r="I48" s="63" t="n">
        <v>9013.91</v>
      </c>
      <c r="K48" s="60"/>
      <c r="M48" s="33" t="n">
        <v>3702.6</v>
      </c>
      <c r="O48" s="60"/>
      <c r="Q48" s="64" t="n">
        <v>7562.18</v>
      </c>
      <c r="S48" s="60"/>
      <c r="U48" s="64" t="n">
        <v>11007.35</v>
      </c>
      <c r="W48" s="7"/>
      <c r="Y48" s="64" t="n">
        <v>2827.41</v>
      </c>
      <c r="Z48" s="64"/>
      <c r="AB48" s="7"/>
    </row>
    <row r="49" customFormat="false" ht="13.8" hidden="false" customHeight="false" outlineLevel="0" collapsed="false">
      <c r="A49" s="20" t="s">
        <v>119</v>
      </c>
      <c r="B49" s="2"/>
      <c r="D49" s="4"/>
      <c r="F49" s="34" t="n">
        <v>31434.22</v>
      </c>
      <c r="G49" s="59"/>
      <c r="I49" s="35" t="n">
        <v>33720.67</v>
      </c>
      <c r="K49" s="60"/>
      <c r="M49" s="35" t="n">
        <v>30551.17</v>
      </c>
      <c r="O49" s="60"/>
      <c r="Q49" s="26" t="n">
        <v>20879.19</v>
      </c>
      <c r="S49" s="60"/>
      <c r="U49" s="64" t="n">
        <v>27962.02</v>
      </c>
      <c r="W49" s="7"/>
      <c r="Y49" s="64" t="n">
        <v>34925.67</v>
      </c>
      <c r="Z49" s="64"/>
      <c r="AB49" s="7"/>
    </row>
    <row r="50" customFormat="false" ht="13.8" hidden="false" customHeight="false" outlineLevel="0" collapsed="false">
      <c r="A50" s="20" t="s">
        <v>120</v>
      </c>
      <c r="B50" s="2"/>
      <c r="D50" s="4"/>
      <c r="F50" s="34" t="n">
        <v>0</v>
      </c>
      <c r="G50" s="59"/>
      <c r="I50" s="26" t="n">
        <v>2000</v>
      </c>
      <c r="K50" s="60"/>
      <c r="M50" s="26" t="n">
        <v>4400</v>
      </c>
      <c r="O50" s="60"/>
      <c r="Q50" s="26" t="n">
        <v>6800.96</v>
      </c>
      <c r="S50" s="60"/>
      <c r="U50" s="64" t="n">
        <v>8384.13</v>
      </c>
      <c r="W50" s="7"/>
      <c r="Y50" s="64" t="n">
        <v>8588.02</v>
      </c>
      <c r="Z50" s="64"/>
      <c r="AB50" s="7"/>
    </row>
    <row r="51" customFormat="false" ht="13.8" hidden="false" customHeight="false" outlineLevel="0" collapsed="false">
      <c r="A51" s="20" t="s">
        <v>121</v>
      </c>
      <c r="B51" s="2"/>
      <c r="D51" s="4"/>
      <c r="F51" s="46" t="n">
        <v>2711.42</v>
      </c>
      <c r="G51" s="59"/>
      <c r="I51" s="26" t="n">
        <v>3700</v>
      </c>
      <c r="K51" s="60"/>
      <c r="M51" s="26" t="n">
        <v>3617.17</v>
      </c>
      <c r="O51" s="60"/>
      <c r="Q51" s="35" t="n">
        <v>3868.9</v>
      </c>
      <c r="S51" s="60"/>
      <c r="U51" s="64" t="n">
        <v>4478.26</v>
      </c>
      <c r="W51" s="7"/>
      <c r="Y51" s="64" t="n">
        <v>4729.84</v>
      </c>
      <c r="Z51" s="64"/>
      <c r="AB51" s="7"/>
    </row>
    <row r="52" customFormat="false" ht="13.8" hidden="false" customHeight="false" outlineLevel="0" collapsed="false">
      <c r="A52" s="20" t="s">
        <v>122</v>
      </c>
      <c r="B52" s="2"/>
      <c r="D52" s="4"/>
      <c r="F52" s="46"/>
      <c r="G52" s="59"/>
      <c r="I52" s="26"/>
      <c r="K52" s="60"/>
      <c r="M52" s="26" t="n">
        <v>10078.26</v>
      </c>
      <c r="N52" s="0" t="s">
        <v>123</v>
      </c>
      <c r="O52" s="60"/>
      <c r="Q52" s="35" t="n">
        <v>10189.9</v>
      </c>
      <c r="S52" s="60"/>
      <c r="U52" s="64" t="n">
        <v>10354.54</v>
      </c>
      <c r="W52" s="7"/>
      <c r="Y52" s="64" t="n">
        <v>10395.14</v>
      </c>
      <c r="Z52" s="64"/>
      <c r="AB52" s="7"/>
    </row>
    <row r="53" customFormat="false" ht="13.8" hidden="false" customHeight="false" outlineLevel="0" collapsed="false">
      <c r="A53" s="20" t="s">
        <v>124</v>
      </c>
      <c r="B53" s="2"/>
      <c r="D53" s="4"/>
      <c r="F53" s="51" t="n">
        <f aca="false">SUM(F48:F52)</f>
        <v>42406.83</v>
      </c>
      <c r="G53" s="59"/>
      <c r="I53" s="51" t="n">
        <f aca="false">SUM(I48:I52)</f>
        <v>48434.58</v>
      </c>
      <c r="K53" s="60"/>
      <c r="M53" s="51" t="n">
        <f aca="false">SUM(M48:M52)</f>
        <v>52349.2</v>
      </c>
      <c r="O53" s="60"/>
      <c r="Q53" s="51" t="n">
        <f aca="false">SUM(Q48:Q52)</f>
        <v>49301.13</v>
      </c>
      <c r="S53" s="60"/>
      <c r="U53" s="51" t="n">
        <f aca="false">SUM(U48:U52)</f>
        <v>62186.3</v>
      </c>
      <c r="W53" s="7"/>
      <c r="Y53" s="51" t="n">
        <f aca="false">SUM(Y48:Y52)</f>
        <v>61466.08</v>
      </c>
      <c r="Z53" s="51"/>
      <c r="AB53" s="7"/>
    </row>
    <row r="55" customFormat="false" ht="13.8" hidden="false" customHeight="false" outlineLevel="0" collapsed="false">
      <c r="A55" s="65" t="s">
        <v>125</v>
      </c>
      <c r="B55" s="2"/>
      <c r="C55" s="0" t="s">
        <v>126</v>
      </c>
    </row>
    <row r="56" customFormat="false" ht="13.8" hidden="false" customHeight="false" outlineLevel="0" collapsed="false">
      <c r="B56" s="2"/>
    </row>
    <row r="57" customFormat="false" ht="13.8" hidden="false" customHeight="false" outlineLevel="0" collapsed="false">
      <c r="B57" s="2"/>
    </row>
  </sheetData>
  <mergeCells count="7">
    <mergeCell ref="E3:F3"/>
    <mergeCell ref="H3:J3"/>
    <mergeCell ref="L3:N3"/>
    <mergeCell ref="P3:R3"/>
    <mergeCell ref="T3:V3"/>
    <mergeCell ref="X3:AA3"/>
    <mergeCell ref="AC3:AE3"/>
  </mergeCells>
  <printOptions headings="false" gridLines="true" gridLinesSet="true" horizontalCentered="false" verticalCentered="false"/>
  <pageMargins left="0" right="0" top="0.5" bottom="0.5" header="0.511805555555555" footer="0.3"/>
  <pageSetup paperSize="5" scale="100" firstPageNumber="0" fitToWidth="1" fitToHeight="2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&amp;R&amp;"Arial,Bold"&amp;8 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477</TotalTime>
  <Application>LibreOffice/6.1.3.2$Windows_X86_64 LibreOffice_project/86daf60bf00efa86ad547e59e09d6bb77c699acb</Application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2017-02-26T00:22:54Z</dcterms:created>
  <dc:creator>Reggie</dc:creator>
  <dc:description/>
  <dc:language>en-US</dc:language>
  <cp:lastModifiedBy>Kevin Puetz</cp:lastModifiedBy>
  <cp:lastPrinted>2017-02-26T03:07:35Z</cp:lastPrinted>
  <dcterms:modified xsi:type="dcterms:W3CDTF">2018-12-10T11:08:30Z</dcterms:modified>
  <cp:revision>68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